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autoCompressPictures="0"/>
  <bookViews>
    <workbookView xWindow="720" yWindow="440" windowWidth="48680" windowHeight="2614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Sheet1!$A:$D,Sheet1!$1:$2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96" i="1"/>
  <c r="N78"/>
  <c r="N107"/>
  <c r="N111"/>
  <c r="O153"/>
  <c r="O8"/>
  <c r="O16"/>
  <c r="O27"/>
  <c r="O28"/>
  <c r="O34"/>
  <c r="O41"/>
  <c r="O48"/>
  <c r="O49"/>
  <c r="O58"/>
  <c r="O59"/>
  <c r="O66"/>
  <c r="O70"/>
  <c r="O78"/>
  <c r="O96"/>
  <c r="O107"/>
  <c r="O111"/>
  <c r="O116"/>
  <c r="O121"/>
  <c r="O129"/>
  <c r="O138"/>
  <c r="O145"/>
  <c r="O148"/>
  <c r="O155"/>
  <c r="O167"/>
  <c r="O170"/>
  <c r="O176"/>
  <c r="O185"/>
  <c r="O197"/>
  <c r="O203"/>
  <c r="O212"/>
  <c r="O218"/>
  <c r="O223"/>
  <c r="O224"/>
  <c r="O228"/>
  <c r="O229"/>
  <c r="N8"/>
  <c r="N16"/>
  <c r="N27"/>
  <c r="N28"/>
  <c r="N34"/>
  <c r="N41"/>
  <c r="N48"/>
  <c r="N49"/>
  <c r="N58"/>
  <c r="N59"/>
  <c r="N66"/>
  <c r="N70"/>
  <c r="N116"/>
  <c r="N121"/>
  <c r="N129"/>
  <c r="N138"/>
  <c r="N145"/>
  <c r="N148"/>
  <c r="N153"/>
  <c r="N155"/>
  <c r="N167"/>
  <c r="N170"/>
  <c r="N176"/>
  <c r="N185"/>
  <c r="N197"/>
  <c r="N203"/>
  <c r="N212"/>
  <c r="N218"/>
  <c r="N223"/>
  <c r="N224"/>
  <c r="N228"/>
  <c r="N229"/>
  <c r="M167"/>
  <c r="M129"/>
  <c r="K212"/>
  <c r="K218"/>
  <c r="K223"/>
  <c r="K224"/>
  <c r="K8"/>
  <c r="K16"/>
  <c r="K27"/>
  <c r="K28"/>
  <c r="K34"/>
  <c r="K41"/>
  <c r="K48"/>
  <c r="K49"/>
  <c r="K58"/>
  <c r="K59"/>
  <c r="K66"/>
  <c r="K70"/>
  <c r="K78"/>
  <c r="K96"/>
  <c r="K107"/>
  <c r="K111"/>
  <c r="K116"/>
  <c r="K121"/>
  <c r="K138"/>
  <c r="K155"/>
  <c r="K170"/>
  <c r="K176"/>
  <c r="K185"/>
  <c r="K197"/>
  <c r="K203"/>
  <c r="K228"/>
  <c r="K229"/>
  <c r="I212"/>
  <c r="I218"/>
  <c r="I223"/>
  <c r="I224"/>
  <c r="I185"/>
  <c r="I167"/>
  <c r="I153"/>
  <c r="M153"/>
  <c r="M148"/>
  <c r="M145"/>
  <c r="M27"/>
  <c r="M28"/>
  <c r="I27"/>
  <c r="I28"/>
  <c r="G223"/>
  <c r="G218"/>
  <c r="G212"/>
  <c r="G197"/>
  <c r="G185"/>
  <c r="G203"/>
  <c r="G176"/>
  <c r="G170"/>
  <c r="G155"/>
  <c r="G138"/>
  <c r="G121"/>
  <c r="G107"/>
  <c r="G96"/>
  <c r="G78"/>
  <c r="G66"/>
  <c r="G70"/>
  <c r="G58"/>
  <c r="G59"/>
  <c r="G48"/>
  <c r="G41"/>
  <c r="G34"/>
  <c r="G27"/>
  <c r="G28"/>
  <c r="G16"/>
  <c r="G8"/>
  <c r="M223"/>
  <c r="E223"/>
  <c r="M218"/>
  <c r="E218"/>
  <c r="M212"/>
  <c r="E212"/>
  <c r="M197"/>
  <c r="I197"/>
  <c r="E197"/>
  <c r="M185"/>
  <c r="E185"/>
  <c r="M176"/>
  <c r="I176"/>
  <c r="E176"/>
  <c r="M170"/>
  <c r="I170"/>
  <c r="I58"/>
  <c r="I59"/>
  <c r="I66"/>
  <c r="I70"/>
  <c r="I78"/>
  <c r="I96"/>
  <c r="I107"/>
  <c r="I111"/>
  <c r="I115"/>
  <c r="I116"/>
  <c r="I121"/>
  <c r="I129"/>
  <c r="I138"/>
  <c r="I145"/>
  <c r="I148"/>
  <c r="I155"/>
  <c r="I203"/>
  <c r="I228"/>
  <c r="E167"/>
  <c r="E170"/>
  <c r="M155"/>
  <c r="E153"/>
  <c r="E148"/>
  <c r="E145"/>
  <c r="M138"/>
  <c r="E129"/>
  <c r="E138"/>
  <c r="M121"/>
  <c r="E121"/>
  <c r="E115"/>
  <c r="M107"/>
  <c r="E107"/>
  <c r="M96"/>
  <c r="E96"/>
  <c r="M78"/>
  <c r="E78"/>
  <c r="M66"/>
  <c r="E66"/>
  <c r="E70"/>
  <c r="M58"/>
  <c r="M59"/>
  <c r="E58"/>
  <c r="E59"/>
  <c r="M48"/>
  <c r="I48"/>
  <c r="E48"/>
  <c r="M41"/>
  <c r="I41"/>
  <c r="E41"/>
  <c r="M34"/>
  <c r="I34"/>
  <c r="E34"/>
  <c r="E27"/>
  <c r="M16"/>
  <c r="I16"/>
  <c r="E16"/>
  <c r="M8"/>
  <c r="I8"/>
  <c r="E8"/>
  <c r="M111"/>
  <c r="M116"/>
  <c r="G49"/>
  <c r="G111"/>
  <c r="G116"/>
  <c r="G224"/>
  <c r="G228"/>
  <c r="I49"/>
  <c r="E155"/>
  <c r="E203"/>
  <c r="E224"/>
  <c r="E111"/>
  <c r="E116"/>
  <c r="M203"/>
  <c r="M224"/>
  <c r="M49"/>
  <c r="E28"/>
  <c r="M70"/>
  <c r="M228"/>
  <c r="M229"/>
  <c r="G229"/>
  <c r="I229"/>
  <c r="E228"/>
  <c r="E49"/>
  <c r="E229"/>
</calcChain>
</file>

<file path=xl/sharedStrings.xml><?xml version="1.0" encoding="utf-8"?>
<sst xmlns="http://schemas.openxmlformats.org/spreadsheetml/2006/main" count="255" uniqueCount="252">
  <si>
    <t>6100 · Executive Comm</t>
  </si>
  <si>
    <t>6101 · Travel</t>
  </si>
  <si>
    <t>6103 · Lodging</t>
  </si>
  <si>
    <t>6105 · Meeting Exp</t>
  </si>
  <si>
    <t>6676 . Donations/Sponsorships</t>
    <phoneticPr fontId="1" type="noConversion"/>
  </si>
  <si>
    <t>6819 . Office Move</t>
    <phoneticPr fontId="1" type="noConversion"/>
  </si>
  <si>
    <t>6985 . Bad Debts</t>
    <phoneticPr fontId="1" type="noConversion"/>
  </si>
  <si>
    <t>YTD</t>
    <phoneticPr fontId="1" type="noConversion"/>
  </si>
  <si>
    <t>4430 . First Take Enews</t>
    <phoneticPr fontId="1" type="noConversion"/>
  </si>
  <si>
    <t>6870 · Equip / Furniture / Sftwr - Other</t>
  </si>
  <si>
    <t>Total 6870 · Equip / Furniture / Sftwr</t>
  </si>
  <si>
    <t>6875 · Legal Fees</t>
  </si>
  <si>
    <t>6880 · Auditors</t>
  </si>
  <si>
    <t>6885 · Bookkeeper / Pyrl Srvc</t>
  </si>
  <si>
    <t>6890 · Employee Training</t>
  </si>
  <si>
    <t>6899 · Miscellaneous</t>
  </si>
  <si>
    <t>from Sage projections $137072, OSA  $150,000</t>
    <phoneticPr fontId="1" type="noConversion"/>
  </si>
  <si>
    <t>9000 · Suspensed Transactions</t>
  </si>
  <si>
    <t>9900 · Chapter Distribution Add-Back</t>
  </si>
  <si>
    <t>Total Expense</t>
  </si>
  <si>
    <t>6600 · Awards / Grants</t>
  </si>
  <si>
    <t>6605 · SAS Awards</t>
  </si>
  <si>
    <t>6608 · Reception</t>
  </si>
  <si>
    <t>6610 · Honorariums/Donations</t>
  </si>
  <si>
    <t>6615 · Presentation Items</t>
  </si>
  <si>
    <t>6380 · Intrnt Srvcs / Data Mgmt Systms</t>
  </si>
  <si>
    <t>6382 · Contracted Srvcs Fees</t>
  </si>
  <si>
    <t>6385 · Other Exp</t>
  </si>
  <si>
    <t>6380 · Intrnt Srvcs / Data Mgmt Systms - Other</t>
  </si>
  <si>
    <t>Total 6095 · Exec Cm, Gov Bd, &amp; Other Cm</t>
  </si>
  <si>
    <t>6195 · Journals</t>
  </si>
  <si>
    <t xml:space="preserve">  Actual</t>
    <phoneticPr fontId="1" type="noConversion"/>
  </si>
  <si>
    <t>6300 · NEW Journal</t>
    <phoneticPr fontId="1" type="noConversion"/>
  </si>
  <si>
    <t>6300 · NEW Journal - Other</t>
    <phoneticPr fontId="1" type="noConversion"/>
  </si>
  <si>
    <t>Total 6300 · NEW Journal</t>
    <phoneticPr fontId="1" type="noConversion"/>
  </si>
  <si>
    <t>7200 · Depreciation</t>
  </si>
  <si>
    <t>7020- - Bank Fees Restricted</t>
    <phoneticPr fontId="1" type="noConversion"/>
  </si>
  <si>
    <t>6620 · Lippincott Award</t>
  </si>
  <si>
    <t>6622 · Honorariums</t>
  </si>
  <si>
    <t>Total 6620 · Lippincott Award</t>
  </si>
  <si>
    <t>6630 · Kowalski Award</t>
  </si>
  <si>
    <t>VI-C-3-Treasurer 2015-Budget</t>
    <phoneticPr fontId="1" type="noConversion"/>
  </si>
  <si>
    <t>4980 · Miscellaneous</t>
  </si>
  <si>
    <t>4900 · Other Income - Other</t>
  </si>
  <si>
    <t>Total 6600 · Awards / Grants</t>
  </si>
  <si>
    <t>6650 · Sections</t>
  </si>
  <si>
    <t>7300 · Member Acquistion/Retention - Other</t>
  </si>
  <si>
    <t>Total 7300 · Member Acquistion/Retention</t>
  </si>
  <si>
    <t>6435 · Student Activities</t>
  </si>
  <si>
    <t>6440 · Events</t>
  </si>
  <si>
    <t>6450 · SciX Exp (from surplus)</t>
  </si>
  <si>
    <t>6452 · Web Bnr Commissions</t>
  </si>
  <si>
    <t>6454 · Marketplc Commissions</t>
  </si>
  <si>
    <t>6456 · Marketplc Programming</t>
  </si>
  <si>
    <t>4825 · Contributions</t>
  </si>
  <si>
    <t>4830 · General Contributions</t>
  </si>
  <si>
    <t>4840 · SciX Surplus Claimed</t>
  </si>
  <si>
    <t>4842 · Kowalski Contrib (temp rest)</t>
  </si>
  <si>
    <t>4825 · Contributions - Other</t>
  </si>
  <si>
    <t>Total 4825 · Contributions</t>
  </si>
  <si>
    <t>4850 · Investment Revenue</t>
  </si>
  <si>
    <t>6865 · Supplies</t>
  </si>
  <si>
    <t>6870 · Equip / Furniture / Sftwr</t>
  </si>
  <si>
    <t>6872 · Purchase</t>
  </si>
  <si>
    <t>6874 · Rental</t>
  </si>
  <si>
    <t>Total 6400 · Member Services</t>
  </si>
  <si>
    <t>Budget</t>
  </si>
  <si>
    <t>Income</t>
  </si>
  <si>
    <t>4300 · Member Dues</t>
  </si>
  <si>
    <t>4305 · Regular</t>
  </si>
  <si>
    <t>4855 · Interest - Unrstrctd Accts</t>
  </si>
  <si>
    <t>6040 · Payroll Taxes</t>
  </si>
  <si>
    <t>6060 · Personnel Benefits</t>
  </si>
  <si>
    <t>6064 · Health/Dental Insurance</t>
  </si>
  <si>
    <t>6068 · Accrued Vacation</t>
  </si>
  <si>
    <t>6060 · Personnel Benefits - Other</t>
  </si>
  <si>
    <t>4060 · Dividends - Unrstrctd Accts</t>
  </si>
  <si>
    <t>4870 · Intrst/Dvdnds - Kowalski</t>
  </si>
  <si>
    <t>4885 · Unrealized Gain</t>
  </si>
  <si>
    <t>need to check</t>
    <phoneticPr fontId="1" type="noConversion"/>
  </si>
  <si>
    <t>need  info</t>
    <phoneticPr fontId="1" type="noConversion"/>
  </si>
  <si>
    <t>6702 · Booth Rental</t>
  </si>
  <si>
    <t>6704 · Postage / Shipping</t>
  </si>
  <si>
    <t>6708 · Other Exp</t>
  </si>
  <si>
    <t>6700 · Conferences - Other</t>
  </si>
  <si>
    <t>need clarifcation</t>
    <phoneticPr fontId="1" type="noConversion"/>
  </si>
  <si>
    <t>need clar</t>
    <phoneticPr fontId="1" type="noConversion"/>
  </si>
  <si>
    <t>from Mike  $80,000 CDN</t>
    <phoneticPr fontId="1" type="noConversion"/>
  </si>
  <si>
    <t>Total 4300 · Member Dues</t>
  </si>
  <si>
    <t>4400 · Web Revenue</t>
  </si>
  <si>
    <t>4405 · Banner Ads</t>
  </si>
  <si>
    <t>4410 · Newsletter Ads</t>
  </si>
  <si>
    <t>4415 · Search Engine Spnsr</t>
  </si>
  <si>
    <t>4420 · Marketplace Ads</t>
  </si>
  <si>
    <t>6200 · Applied Spec Jrnl</t>
  </si>
  <si>
    <t>6205 · Advertising</t>
  </si>
  <si>
    <t>Total 6800 · Society Office</t>
  </si>
  <si>
    <t>6950 · Other Expenses</t>
  </si>
  <si>
    <t>7000 · Financing Exp</t>
  </si>
  <si>
    <t>7010 · Bank Fees - Unrstrctd Accts</t>
  </si>
  <si>
    <t>7030 · Processing Fees/Discounts</t>
  </si>
  <si>
    <t>4400 · Web Revenue - Other</t>
  </si>
  <si>
    <t>Total 4400 · Web Revenue</t>
  </si>
  <si>
    <t>4500 · Journal Income</t>
  </si>
  <si>
    <t>from Bill  2015 estimate</t>
    <phoneticPr fontId="1" type="noConversion"/>
  </si>
  <si>
    <t>from Bill 2015 estimate reduced by 20K</t>
    <phoneticPr fontId="1" type="noConversion"/>
  </si>
  <si>
    <t>6190 · Other Committees</t>
  </si>
  <si>
    <t>8200 · Income Taxes - Other</t>
  </si>
  <si>
    <t>Total 8200 · Income Taxes</t>
  </si>
  <si>
    <t>Total 6950 · Other Expenses</t>
  </si>
  <si>
    <t>8950 · Marketing Clearance</t>
  </si>
  <si>
    <t>6206 · Ad Commissions</t>
  </si>
  <si>
    <t>6825 · Insurances (Ofc &amp; Personnel)</t>
  </si>
  <si>
    <t>6830 · Postage / Shipping</t>
  </si>
  <si>
    <t>6835 · Phone</t>
  </si>
  <si>
    <t>6840 · Printing, Dsgn, Ml Prep</t>
  </si>
  <si>
    <t>6845 · Dues &amp; Subscriptions</t>
  </si>
  <si>
    <t>6850 · Travel</t>
  </si>
  <si>
    <t>6095 · Exec Cm, Gov Bd, &amp; Other Cm</t>
  </si>
  <si>
    <t>4968 . Chapter Income</t>
    <phoneticPr fontId="1" type="noConversion"/>
  </si>
  <si>
    <t>6668 . Supplies</t>
    <phoneticPr fontId="1" type="noConversion"/>
  </si>
  <si>
    <t>6678 . Travel &amp; Lodging</t>
    <phoneticPr fontId="1" type="noConversion"/>
  </si>
  <si>
    <t>Projected</t>
    <phoneticPr fontId="1" type="noConversion"/>
  </si>
  <si>
    <t>Budget</t>
    <phoneticPr fontId="1" type="noConversion"/>
  </si>
  <si>
    <t>6225 · Jrnl Ofc - Clearance</t>
  </si>
  <si>
    <t>6228 · Jrnl Ofc - Currency Exch</t>
  </si>
  <si>
    <t>6229 · Jrnl Ofc - Bank Fees</t>
  </si>
  <si>
    <t>6231 · Jrnl Ofc - Administration</t>
  </si>
  <si>
    <t>6235 . Jrnl Ofc - Phn/Intrnt</t>
    <phoneticPr fontId="1" type="noConversion"/>
  </si>
  <si>
    <t>6237 . Jrnl Ofc - Equip/Sftwr</t>
    <phoneticPr fontId="1" type="noConversion"/>
  </si>
  <si>
    <t>6632 · Honorariums</t>
    <phoneticPr fontId="1" type="noConversion"/>
  </si>
  <si>
    <t>6632 · Other Exp</t>
    <phoneticPr fontId="1" type="noConversion"/>
  </si>
  <si>
    <t>Net Income</t>
  </si>
  <si>
    <t>v4</t>
  </si>
  <si>
    <t>6232 · Jrnl Ofc - Postage</t>
  </si>
  <si>
    <t>7300 · Member Acquistion/Retention</t>
  </si>
  <si>
    <t>7310 · Promotional Items / Misc.</t>
  </si>
  <si>
    <t>7315 · Sponsor Commissions</t>
  </si>
  <si>
    <t>6618 · Other Exp</t>
  </si>
  <si>
    <t>Total 6605 · SAS Awards</t>
  </si>
  <si>
    <t>6233 · Jrnl Ofc - Supplies</t>
  </si>
  <si>
    <t>6234 · Jrnl Ofc - Travel</t>
  </si>
  <si>
    <t>6236 · Jrnl Ofc - Printing</t>
  </si>
  <si>
    <t>6238 · Jrnl Ofc - Dues &amp; Rgstrtn</t>
  </si>
  <si>
    <t>6239 · Jrnl Ofc - Miscellaneous</t>
  </si>
  <si>
    <t>6220 · Operating - Other</t>
  </si>
  <si>
    <t>Total 6220 · Operating</t>
  </si>
  <si>
    <t>6631 · Legal Exp</t>
  </si>
  <si>
    <t>Total 6630 · Kowalski Award</t>
  </si>
  <si>
    <t>6600 · Awards / Grants - Other</t>
  </si>
  <si>
    <t>4850 · Investment Revenue - Other</t>
  </si>
  <si>
    <t>Total 4850 · Investment Revenue</t>
  </si>
  <si>
    <t>4900 · Other Income</t>
  </si>
  <si>
    <t>4920 · Processing Fees</t>
  </si>
  <si>
    <t>4940 · Mailing List</t>
  </si>
  <si>
    <t>6240 · Postage / Shipping</t>
  </si>
  <si>
    <t>6245 · Honorariums / Stipends</t>
  </si>
  <si>
    <t>8200 · Income Taxes</t>
  </si>
  <si>
    <t>8210 · Federal</t>
  </si>
  <si>
    <t>8220 · State</t>
  </si>
  <si>
    <t>Total 6380 · Intrnt Srvcs / Data Mgmt Systms</t>
  </si>
  <si>
    <t>6400 · Member Services</t>
  </si>
  <si>
    <t>6405 · Tour Speaker Program</t>
  </si>
  <si>
    <t>max from EC travell allowances</t>
    <phoneticPr fontId="1" type="noConversion"/>
  </si>
  <si>
    <t>6410 · Newsletter</t>
  </si>
  <si>
    <t>6412 · Honorariums</t>
  </si>
  <si>
    <t>6414 · Publication</t>
  </si>
  <si>
    <t>6416 · Ad Commissions</t>
  </si>
  <si>
    <t>6410 · Newsletter - Other</t>
  </si>
  <si>
    <t>Total 6410 · Newsletter</t>
  </si>
  <si>
    <t>6250 · Promotion</t>
  </si>
  <si>
    <t>6265 · Travel</t>
  </si>
  <si>
    <t>6275 · Online</t>
  </si>
  <si>
    <t>6280 · Small Furniture/Equip</t>
  </si>
  <si>
    <t>6285 · Back Issues</t>
  </si>
  <si>
    <t>6286 · Costs</t>
  </si>
  <si>
    <t>6287 · Storage</t>
  </si>
  <si>
    <t>6285 · Back Issues - Other</t>
  </si>
  <si>
    <t>6465 · Other Exp</t>
  </si>
  <si>
    <t>6400 · Member Services - Other</t>
  </si>
  <si>
    <t>4655 · Back Issues</t>
  </si>
  <si>
    <t>4675 · Color Figures</t>
  </si>
  <si>
    <t>4650 · Other Jrnl Inc - Other</t>
  </si>
  <si>
    <t>Total 4650 · Other Jrnl Inc</t>
  </si>
  <si>
    <t>Total 4500 · Journal Income</t>
  </si>
  <si>
    <t>Total 6285 · Back Issues</t>
  </si>
  <si>
    <t>6288 · Media Liability Ins</t>
  </si>
  <si>
    <t>6290 · Editorial Board</t>
  </si>
  <si>
    <t>6295 · Miscellaneous</t>
  </si>
  <si>
    <t>Total 6200 · Applied Spec Jrnl</t>
  </si>
  <si>
    <t>6368 · Other Exp</t>
  </si>
  <si>
    <t>Total 6195 · Journals</t>
  </si>
  <si>
    <t>Actual</t>
  </si>
  <si>
    <t>6655 · Affiliate Donations</t>
  </si>
  <si>
    <t>6660 · Chapter Expenses</t>
  </si>
  <si>
    <t>6662 · Meeting Exp</t>
  </si>
  <si>
    <t>6664 · Speaker Exp</t>
  </si>
  <si>
    <t>6666 · Postage / Shipping</t>
  </si>
  <si>
    <t>6670 · Printing, Dsgn, Ml Prep</t>
  </si>
  <si>
    <t>6674 · Honorariums / Awards</t>
  </si>
  <si>
    <t>Total 6660 · Chapter Expenses</t>
  </si>
  <si>
    <t>6690 · Chapter Distribution (Internal)</t>
  </si>
  <si>
    <t>6650 · Sections - Other</t>
  </si>
  <si>
    <t>Total 6650 · Sections</t>
  </si>
  <si>
    <t>4310 · Corp Sponsor</t>
  </si>
  <si>
    <t>4300 · Member Dues - Other</t>
  </si>
  <si>
    <t>4505 · Subscriptions</t>
  </si>
  <si>
    <t>4625 · Advertising</t>
  </si>
  <si>
    <t>4630 · Reprints</t>
  </si>
  <si>
    <t>4635 · Royalties</t>
  </si>
  <si>
    <t>4640 · Open Access</t>
  </si>
  <si>
    <t>4650 · Other Jrnl Inc</t>
  </si>
  <si>
    <t>color charge, SAS member costs  SAGE</t>
    <phoneticPr fontId="1" type="noConversion"/>
  </si>
  <si>
    <t xml:space="preserve">check amount </t>
    <phoneticPr fontId="1" type="noConversion"/>
  </si>
  <si>
    <t>check</t>
    <phoneticPr fontId="1" type="noConversion"/>
  </si>
  <si>
    <t>for Journal editor to promote  NASLIB</t>
    <phoneticPr fontId="1" type="noConversion"/>
  </si>
  <si>
    <t>check</t>
    <phoneticPr fontId="1" type="noConversion"/>
  </si>
  <si>
    <t>symp support</t>
    <phoneticPr fontId="1" type="noConversion"/>
  </si>
  <si>
    <t>did EC up this</t>
    <phoneticPr fontId="1" type="noConversion"/>
  </si>
  <si>
    <t>6224 · Prep - Editing</t>
  </si>
  <si>
    <t>Total 4900 · Other Income</t>
  </si>
  <si>
    <t>Total Income</t>
  </si>
  <si>
    <t>Expense</t>
  </si>
  <si>
    <t>5995 · Personnel &amp; Fringes</t>
  </si>
  <si>
    <t>6000 · Salaries</t>
  </si>
  <si>
    <t>Total 6060 · Personnel Benefits</t>
  </si>
  <si>
    <t>Total 5995 · Personnel &amp; Fringes</t>
  </si>
  <si>
    <t>based on regular rate of $34,000 per month</t>
    <phoneticPr fontId="1" type="noConversion"/>
  </si>
  <si>
    <t>6700 · Conferences</t>
  </si>
  <si>
    <t>Total 6700 · Conferences</t>
  </si>
  <si>
    <t>6800 · Society Office</t>
  </si>
  <si>
    <t>6810 · Facilities</t>
  </si>
  <si>
    <t>6812 · Rent</t>
  </si>
  <si>
    <t>6814 · Utilities, Alarm, Cleaning</t>
  </si>
  <si>
    <t>6816 · Internet Connection</t>
  </si>
  <si>
    <t>6818 · Equip Mntnc &amp; Rpr</t>
  </si>
  <si>
    <t>6810 · Facilities - Other</t>
  </si>
  <si>
    <t>Total 6810 · Facilities</t>
  </si>
  <si>
    <t>7040 · Service &amp; Finance Fees</t>
  </si>
  <si>
    <t>7000 · Financing Exp - Other</t>
  </si>
  <si>
    <t>Total 7000 · Financing Exp</t>
  </si>
  <si>
    <t>6100 · Executive Comm - Other</t>
  </si>
  <si>
    <t>Total 6100 · Executive Comm</t>
  </si>
  <si>
    <t>6150 · Governing Board</t>
  </si>
  <si>
    <t>6170 · Membership Comm</t>
  </si>
  <si>
    <t>6207 · Ad Publication Costs</t>
  </si>
  <si>
    <t>6209 · Other Advrtsng Exp</t>
  </si>
  <si>
    <t>6205 · Advertising - Other</t>
  </si>
  <si>
    <t>Total 6205 · Advertising</t>
  </si>
  <si>
    <t>6210 · Publication</t>
  </si>
  <si>
    <t>6220 · Operating</t>
  </si>
  <si>
    <t>6222 · Prep - Graphics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</si>
</sst>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8"/>
      <name val="Verdana"/>
    </font>
    <font>
      <b/>
      <sz val="14"/>
      <color indexed="8"/>
      <name val="Arial"/>
      <family val="2"/>
    </font>
    <font>
      <sz val="14"/>
      <color indexed="8"/>
      <name val="Calibri"/>
      <family val="2"/>
    </font>
    <font>
      <b/>
      <sz val="14"/>
      <color indexed="12"/>
      <name val="Arial"/>
      <family val="2"/>
    </font>
    <font>
      <b/>
      <sz val="14"/>
      <name val="Arial"/>
    </font>
    <font>
      <b/>
      <sz val="14"/>
      <color indexed="10"/>
      <name val="Arial"/>
      <family val="2"/>
    </font>
    <font>
      <sz val="14"/>
      <color indexed="8"/>
      <name val="Arial"/>
      <family val="2"/>
    </font>
    <font>
      <sz val="14"/>
      <color indexed="12"/>
      <name val="Arial"/>
      <family val="2"/>
    </font>
    <font>
      <sz val="14"/>
      <color indexed="12"/>
      <name val="Calibri"/>
      <family val="2"/>
    </font>
    <font>
      <sz val="14"/>
      <color indexed="10"/>
      <name val="Calibri"/>
      <family val="2"/>
    </font>
    <font>
      <b/>
      <sz val="16"/>
      <color indexed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2" fillId="0" borderId="0" xfId="0" applyNumberFormat="1" applyFont="1"/>
    <xf numFmtId="0" fontId="2" fillId="0" borderId="0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/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49" fontId="2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4" fontId="4" fillId="0" borderId="1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Alignment="1">
      <alignment horizontal="center"/>
    </xf>
    <xf numFmtId="4" fontId="5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39" fontId="7" fillId="0" borderId="0" xfId="0" applyNumberFormat="1" applyFont="1"/>
    <xf numFmtId="49" fontId="7" fillId="0" borderId="0" xfId="0" applyNumberFormat="1" applyFont="1"/>
    <xf numFmtId="39" fontId="8" fillId="0" borderId="0" xfId="0" applyNumberFormat="1" applyFont="1"/>
    <xf numFmtId="39" fontId="7" fillId="0" borderId="0" xfId="0" applyNumberFormat="1" applyFont="1" applyFill="1"/>
    <xf numFmtId="39" fontId="7" fillId="0" borderId="1" xfId="0" applyNumberFormat="1" applyFont="1" applyBorder="1"/>
    <xf numFmtId="39" fontId="8" fillId="0" borderId="1" xfId="0" applyNumberFormat="1" applyFont="1" applyBorder="1"/>
    <xf numFmtId="39" fontId="7" fillId="0" borderId="1" xfId="0" applyNumberFormat="1" applyFont="1" applyFill="1" applyBorder="1"/>
    <xf numFmtId="39" fontId="7" fillId="0" borderId="0" xfId="0" applyNumberFormat="1" applyFont="1" applyBorder="1"/>
    <xf numFmtId="39" fontId="8" fillId="0" borderId="0" xfId="0" applyNumberFormat="1" applyFont="1" applyBorder="1"/>
    <xf numFmtId="39" fontId="7" fillId="0" borderId="0" xfId="0" applyNumberFormat="1" applyFont="1" applyFill="1" applyBorder="1"/>
    <xf numFmtId="39" fontId="7" fillId="0" borderId="2" xfId="0" applyNumberFormat="1" applyFont="1" applyBorder="1"/>
    <xf numFmtId="39" fontId="8" fillId="0" borderId="2" xfId="0" applyNumberFormat="1" applyFont="1" applyBorder="1"/>
    <xf numFmtId="39" fontId="7" fillId="0" borderId="2" xfId="0" applyNumberFormat="1" applyFont="1" applyFill="1" applyBorder="1"/>
    <xf numFmtId="0" fontId="3" fillId="0" borderId="0" xfId="0" applyNumberFormat="1" applyFont="1"/>
    <xf numFmtId="39" fontId="2" fillId="0" borderId="4" xfId="0" applyNumberFormat="1" applyFont="1" applyBorder="1"/>
    <xf numFmtId="39" fontId="4" fillId="0" borderId="4" xfId="0" applyNumberFormat="1" applyFont="1" applyBorder="1"/>
    <xf numFmtId="39" fontId="2" fillId="0" borderId="4" xfId="0" applyNumberFormat="1" applyFont="1" applyFill="1" applyBorder="1"/>
    <xf numFmtId="39" fontId="2" fillId="0" borderId="3" xfId="0" applyNumberFormat="1" applyFont="1" applyBorder="1"/>
    <xf numFmtId="39" fontId="4" fillId="0" borderId="3" xfId="0" applyNumberFormat="1" applyFont="1" applyBorder="1"/>
    <xf numFmtId="39" fontId="2" fillId="0" borderId="3" xfId="0" applyNumberFormat="1" applyFont="1" applyFill="1" applyBorder="1"/>
    <xf numFmtId="0" fontId="2" fillId="0" borderId="0" xfId="0" applyFont="1"/>
    <xf numFmtId="0" fontId="2" fillId="0" borderId="0" xfId="0" applyNumberFormat="1" applyFont="1"/>
    <xf numFmtId="0" fontId="9" fillId="0" borderId="0" xfId="0" applyNumberFormat="1" applyFont="1"/>
    <xf numFmtId="0" fontId="3" fillId="0" borderId="0" xfId="0" applyNumberFormat="1" applyFont="1" applyFill="1"/>
    <xf numFmtId="0" fontId="10" fillId="0" borderId="0" xfId="0" applyNumberFormat="1" applyFont="1"/>
    <xf numFmtId="39" fontId="8" fillId="0" borderId="0" xfId="0" applyNumberFormat="1" applyFont="1" applyFill="1"/>
    <xf numFmtId="39" fontId="8" fillId="0" borderId="0" xfId="0" applyNumberFormat="1" applyFont="1" applyFill="1" applyBorder="1"/>
    <xf numFmtId="39" fontId="8" fillId="0" borderId="2" xfId="0" applyNumberFormat="1" applyFont="1" applyFill="1" applyBorder="1"/>
    <xf numFmtId="39" fontId="8" fillId="0" borderId="1" xfId="0" applyNumberFormat="1" applyFont="1" applyFill="1" applyBorder="1"/>
    <xf numFmtId="49" fontId="11" fillId="0" borderId="0" xfId="0" applyNumberFormat="1" applyFon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P229"/>
  <sheetViews>
    <sheetView tabSelected="1" zoomScale="150" workbookViewId="0">
      <pane xSplit="4" ySplit="2" topLeftCell="E3" activePane="bottomRight" state="frozenSplit"/>
      <selection pane="topRight" activeCell="G1" sqref="G1"/>
      <selection pane="bottomLeft" activeCell="A3" sqref="A3"/>
      <selection pane="bottomRight" activeCell="K1" sqref="K1:K1048576"/>
    </sheetView>
  </sheetViews>
  <sheetFormatPr baseColWidth="10" defaultColWidth="8.83203125" defaultRowHeight="18"/>
  <cols>
    <col min="1" max="3" width="3" style="35" customWidth="1"/>
    <col min="4" max="4" width="51.6640625" style="35" customWidth="1"/>
    <col min="5" max="5" width="16.1640625" style="27" customWidth="1"/>
    <col min="6" max="6" width="2.33203125" style="27" hidden="1" customWidth="1"/>
    <col min="7" max="7" width="16.1640625" style="36" customWidth="1"/>
    <col min="8" max="8" width="2.33203125" style="27" hidden="1" customWidth="1"/>
    <col min="9" max="9" width="16.1640625" style="27" customWidth="1"/>
    <col min="10" max="10" width="2.33203125" style="27" hidden="1" customWidth="1"/>
    <col min="11" max="11" width="17.33203125" style="36" customWidth="1"/>
    <col min="12" max="12" width="2.33203125" style="38" hidden="1" customWidth="1"/>
    <col min="13" max="15" width="16.1640625" style="37" customWidth="1"/>
    <col min="16" max="16" width="42.33203125" style="6" bestFit="1" customWidth="1"/>
    <col min="17" max="16384" width="8.83203125" style="6"/>
  </cols>
  <sheetData>
    <row r="1" spans="1:16" ht="19">
      <c r="A1" s="43" t="s">
        <v>41</v>
      </c>
      <c r="B1" s="1"/>
      <c r="C1" s="1"/>
      <c r="D1" s="1"/>
      <c r="E1" s="2">
        <v>2013</v>
      </c>
      <c r="F1" s="3"/>
      <c r="G1" s="4">
        <v>2014</v>
      </c>
      <c r="H1" s="3"/>
      <c r="I1" s="5">
        <v>2014</v>
      </c>
      <c r="J1" s="3"/>
      <c r="K1" s="4">
        <v>2015</v>
      </c>
      <c r="L1" s="3"/>
      <c r="M1" s="5">
        <v>2015</v>
      </c>
      <c r="N1" s="5">
        <v>2015</v>
      </c>
      <c r="O1" s="5">
        <v>2016</v>
      </c>
    </row>
    <row r="2" spans="1:16" s="13" customFormat="1" ht="19" thickBot="1">
      <c r="A2" s="7"/>
      <c r="B2" s="8" t="s">
        <v>133</v>
      </c>
      <c r="C2" s="7"/>
      <c r="D2" s="7"/>
      <c r="E2" s="9" t="s">
        <v>192</v>
      </c>
      <c r="F2" s="3"/>
      <c r="G2" s="10" t="s">
        <v>66</v>
      </c>
      <c r="H2" s="11"/>
      <c r="I2" s="12" t="s">
        <v>31</v>
      </c>
      <c r="J2" s="11"/>
      <c r="K2" s="10" t="s">
        <v>123</v>
      </c>
      <c r="L2" s="11"/>
      <c r="M2" s="12" t="s">
        <v>7</v>
      </c>
      <c r="N2" s="12" t="s">
        <v>122</v>
      </c>
      <c r="O2" s="10" t="s">
        <v>123</v>
      </c>
    </row>
    <row r="3" spans="1:16">
      <c r="A3" s="1" t="s">
        <v>67</v>
      </c>
      <c r="B3" s="1"/>
      <c r="C3" s="1"/>
      <c r="D3" s="1"/>
      <c r="E3" s="14"/>
      <c r="F3" s="15"/>
      <c r="G3" s="16"/>
      <c r="H3" s="15"/>
      <c r="I3" s="14"/>
      <c r="J3" s="15"/>
      <c r="K3" s="16"/>
      <c r="L3" s="15"/>
      <c r="M3" s="17"/>
      <c r="N3" s="17"/>
      <c r="O3" s="17"/>
    </row>
    <row r="4" spans="1:16">
      <c r="A4" s="1" t="s">
        <v>68</v>
      </c>
      <c r="B4" s="1"/>
      <c r="C4" s="1"/>
      <c r="D4" s="1"/>
      <c r="E4" s="14"/>
      <c r="F4" s="15"/>
      <c r="G4" s="16"/>
      <c r="H4" s="15"/>
      <c r="I4" s="14"/>
      <c r="J4" s="15"/>
      <c r="K4" s="16"/>
      <c r="L4" s="15"/>
      <c r="M4" s="17"/>
      <c r="N4" s="17"/>
      <c r="O4" s="17"/>
    </row>
    <row r="5" spans="1:16">
      <c r="A5" s="1"/>
      <c r="B5" s="1" t="s">
        <v>69</v>
      </c>
      <c r="C5" s="1"/>
      <c r="D5" s="1"/>
      <c r="E5" s="14">
        <v>82254.23</v>
      </c>
      <c r="F5" s="15"/>
      <c r="G5" s="16"/>
      <c r="H5" s="15"/>
      <c r="I5" s="14">
        <v>79203.78</v>
      </c>
      <c r="J5" s="15"/>
      <c r="K5" s="16">
        <v>70000</v>
      </c>
      <c r="L5" s="15"/>
      <c r="M5" s="17">
        <v>75150</v>
      </c>
      <c r="N5" s="39">
        <v>80000</v>
      </c>
      <c r="O5" s="39">
        <v>80000</v>
      </c>
    </row>
    <row r="6" spans="1:16">
      <c r="A6" s="1"/>
      <c r="B6" s="1" t="s">
        <v>204</v>
      </c>
      <c r="C6" s="1"/>
      <c r="D6" s="1"/>
      <c r="E6" s="14">
        <v>20413.580000000002</v>
      </c>
      <c r="F6" s="15"/>
      <c r="G6" s="16"/>
      <c r="H6" s="15"/>
      <c r="I6" s="14">
        <v>33729.160000000003</v>
      </c>
      <c r="J6" s="15"/>
      <c r="K6" s="16">
        <v>35000</v>
      </c>
      <c r="L6" s="15"/>
      <c r="M6" s="17">
        <v>30096</v>
      </c>
      <c r="N6" s="39">
        <v>33000</v>
      </c>
      <c r="O6" s="39">
        <v>35000</v>
      </c>
    </row>
    <row r="7" spans="1:16" ht="19" thickBot="1">
      <c r="A7" s="1"/>
      <c r="B7" s="1" t="s">
        <v>205</v>
      </c>
      <c r="C7" s="1"/>
      <c r="D7" s="1"/>
      <c r="E7" s="18">
        <v>0</v>
      </c>
      <c r="F7" s="15"/>
      <c r="G7" s="19">
        <v>110000</v>
      </c>
      <c r="H7" s="15"/>
      <c r="I7" s="18"/>
      <c r="J7" s="15"/>
      <c r="K7" s="19"/>
      <c r="L7" s="15"/>
      <c r="M7" s="20"/>
      <c r="N7" s="42"/>
      <c r="O7" s="20"/>
    </row>
    <row r="8" spans="1:16">
      <c r="A8" s="1" t="s">
        <v>88</v>
      </c>
      <c r="B8" s="1"/>
      <c r="C8" s="1"/>
      <c r="D8" s="1"/>
      <c r="E8" s="14">
        <f>ROUND(SUM(E4:E7),5)</f>
        <v>102667.81</v>
      </c>
      <c r="F8" s="15"/>
      <c r="G8" s="16">
        <f>ROUND(SUM(G4:G7),5)</f>
        <v>110000</v>
      </c>
      <c r="H8" s="15"/>
      <c r="I8" s="14">
        <f>ROUND(SUM(I4:I7),5)</f>
        <v>112932.94</v>
      </c>
      <c r="J8" s="15"/>
      <c r="K8" s="16">
        <f>ROUND(SUM(K4:K7),5)</f>
        <v>105000</v>
      </c>
      <c r="L8" s="15"/>
      <c r="M8" s="17">
        <f>ROUND(SUM(M4:M7),5)</f>
        <v>105246</v>
      </c>
      <c r="N8" s="39">
        <f>ROUND(SUM(N4:N7),5)</f>
        <v>113000</v>
      </c>
      <c r="O8" s="39">
        <f>ROUND(SUM(O4:O7),5)</f>
        <v>115000</v>
      </c>
    </row>
    <row r="9" spans="1:16" ht="28.75" customHeight="1">
      <c r="A9" s="1" t="s">
        <v>89</v>
      </c>
      <c r="B9" s="1"/>
      <c r="C9" s="1"/>
      <c r="D9" s="1"/>
      <c r="E9" s="14"/>
      <c r="F9" s="15"/>
      <c r="G9" s="16"/>
      <c r="H9" s="15"/>
      <c r="I9" s="14"/>
      <c r="J9" s="15"/>
      <c r="K9" s="16"/>
      <c r="L9" s="15"/>
      <c r="M9" s="17"/>
      <c r="N9" s="17"/>
      <c r="O9" s="17"/>
    </row>
    <row r="10" spans="1:16">
      <c r="A10" s="1"/>
      <c r="B10" s="1" t="s">
        <v>90</v>
      </c>
      <c r="C10" s="1"/>
      <c r="D10" s="1"/>
      <c r="E10" s="14">
        <v>4830</v>
      </c>
      <c r="F10" s="15"/>
      <c r="G10" s="16"/>
      <c r="H10" s="15"/>
      <c r="I10" s="14"/>
      <c r="J10" s="15"/>
      <c r="K10" s="16"/>
      <c r="L10" s="15"/>
      <c r="M10" s="17"/>
      <c r="N10" s="17"/>
      <c r="O10" s="17"/>
    </row>
    <row r="11" spans="1:16">
      <c r="A11" s="1"/>
      <c r="B11" s="1" t="s">
        <v>91</v>
      </c>
      <c r="C11" s="1"/>
      <c r="D11" s="1"/>
      <c r="E11" s="14">
        <v>5874</v>
      </c>
      <c r="F11" s="15"/>
      <c r="G11" s="16"/>
      <c r="H11" s="15"/>
      <c r="I11" s="14">
        <v>7099</v>
      </c>
      <c r="J11" s="15"/>
      <c r="K11" s="16"/>
      <c r="L11" s="15"/>
      <c r="M11" s="17">
        <v>1150</v>
      </c>
      <c r="N11" s="17"/>
      <c r="O11" s="17"/>
    </row>
    <row r="12" spans="1:16">
      <c r="A12" s="1"/>
      <c r="B12" s="1" t="s">
        <v>92</v>
      </c>
      <c r="C12" s="1"/>
      <c r="D12" s="1"/>
      <c r="E12" s="14">
        <v>6000</v>
      </c>
      <c r="F12" s="15"/>
      <c r="G12" s="16"/>
      <c r="H12" s="15"/>
      <c r="I12" s="14"/>
      <c r="J12" s="15"/>
      <c r="K12" s="16"/>
      <c r="L12" s="15"/>
      <c r="M12" s="17"/>
      <c r="N12" s="17"/>
      <c r="O12" s="17"/>
    </row>
    <row r="13" spans="1:16">
      <c r="A13" s="1"/>
      <c r="B13" s="1" t="s">
        <v>93</v>
      </c>
      <c r="C13" s="1"/>
      <c r="D13" s="1"/>
      <c r="E13" s="14">
        <v>0</v>
      </c>
      <c r="F13" s="15"/>
      <c r="G13" s="16"/>
      <c r="H13" s="15"/>
      <c r="I13" s="14">
        <v>28681</v>
      </c>
      <c r="J13" s="15"/>
      <c r="K13" s="16"/>
      <c r="L13" s="15"/>
      <c r="M13" s="17">
        <v>14729</v>
      </c>
      <c r="N13" s="17"/>
      <c r="O13" s="17"/>
    </row>
    <row r="14" spans="1:16">
      <c r="A14" s="1"/>
      <c r="B14" s="1" t="s">
        <v>8</v>
      </c>
      <c r="C14" s="1"/>
      <c r="D14" s="1"/>
      <c r="E14" s="14"/>
      <c r="F14" s="15"/>
      <c r="G14" s="16"/>
      <c r="H14" s="15"/>
      <c r="I14" s="14"/>
      <c r="J14" s="15"/>
      <c r="K14" s="16"/>
      <c r="L14" s="15"/>
      <c r="M14" s="17">
        <v>6640</v>
      </c>
      <c r="N14" s="17"/>
      <c r="O14" s="17"/>
    </row>
    <row r="15" spans="1:16" ht="19" thickBot="1">
      <c r="A15" s="1"/>
      <c r="B15" s="1" t="s">
        <v>101</v>
      </c>
      <c r="C15" s="1"/>
      <c r="D15" s="1"/>
      <c r="E15" s="18">
        <v>0</v>
      </c>
      <c r="F15" s="15"/>
      <c r="G15" s="19">
        <v>18000</v>
      </c>
      <c r="H15" s="15"/>
      <c r="I15" s="18"/>
      <c r="J15" s="15"/>
      <c r="K15" s="19">
        <v>55000</v>
      </c>
      <c r="L15" s="15"/>
      <c r="M15" s="20">
        <v>0</v>
      </c>
      <c r="N15" s="42">
        <v>57000</v>
      </c>
      <c r="O15" s="42">
        <v>57000</v>
      </c>
      <c r="P15" s="6" t="s">
        <v>104</v>
      </c>
    </row>
    <row r="16" spans="1:16">
      <c r="A16" s="1" t="s">
        <v>102</v>
      </c>
      <c r="B16" s="1"/>
      <c r="C16" s="1"/>
      <c r="D16" s="1"/>
      <c r="E16" s="14">
        <f>ROUND(SUM(E9:E15),5)</f>
        <v>16704</v>
      </c>
      <c r="F16" s="15"/>
      <c r="G16" s="16">
        <f>ROUND(SUM(G9:G15),5)</f>
        <v>18000</v>
      </c>
      <c r="H16" s="15"/>
      <c r="I16" s="14">
        <f>ROUND(SUM(I9:I15),5)</f>
        <v>35780</v>
      </c>
      <c r="J16" s="15"/>
      <c r="K16" s="16">
        <f>ROUND(SUM(K9:K15),5)</f>
        <v>55000</v>
      </c>
      <c r="L16" s="15"/>
      <c r="M16" s="17">
        <f>ROUND(SUM(M9:M15),5)</f>
        <v>22519</v>
      </c>
      <c r="N16" s="39">
        <f>ROUND(SUM(N9:N15),5)</f>
        <v>57000</v>
      </c>
      <c r="O16" s="39">
        <f>ROUND(SUM(O9:O15),5)</f>
        <v>57000</v>
      </c>
    </row>
    <row r="17" spans="1:16" ht="28.75" customHeight="1">
      <c r="A17" s="1" t="s">
        <v>103</v>
      </c>
      <c r="B17" s="1"/>
      <c r="C17" s="1"/>
      <c r="D17" s="1"/>
      <c r="E17" s="14"/>
      <c r="F17" s="15"/>
      <c r="G17" s="16"/>
      <c r="H17" s="15"/>
      <c r="I17" s="14"/>
      <c r="J17" s="15"/>
      <c r="K17" s="16"/>
      <c r="L17" s="15"/>
      <c r="M17" s="17"/>
      <c r="N17" s="17"/>
      <c r="O17" s="17"/>
    </row>
    <row r="18" spans="1:16">
      <c r="A18" s="1"/>
      <c r="B18" s="1" t="s">
        <v>206</v>
      </c>
      <c r="C18" s="1"/>
      <c r="D18" s="1"/>
      <c r="E18" s="14">
        <v>483078.51</v>
      </c>
      <c r="F18" s="15"/>
      <c r="G18" s="16">
        <v>400000</v>
      </c>
      <c r="H18" s="15"/>
      <c r="I18" s="14">
        <v>464604.95</v>
      </c>
      <c r="J18" s="15"/>
      <c r="K18" s="16">
        <v>420000</v>
      </c>
      <c r="L18" s="15"/>
      <c r="M18" s="17">
        <v>421401</v>
      </c>
      <c r="N18" s="39">
        <v>450000</v>
      </c>
      <c r="O18" s="17">
        <v>0</v>
      </c>
    </row>
    <row r="19" spans="1:16">
      <c r="A19" s="1"/>
      <c r="B19" s="1" t="s">
        <v>207</v>
      </c>
      <c r="C19" s="1"/>
      <c r="D19" s="1"/>
      <c r="E19" s="14">
        <v>234088.35</v>
      </c>
      <c r="F19" s="15"/>
      <c r="G19" s="16">
        <v>250000</v>
      </c>
      <c r="H19" s="15"/>
      <c r="I19" s="14">
        <v>188518.5</v>
      </c>
      <c r="J19" s="15"/>
      <c r="K19" s="16">
        <v>230000</v>
      </c>
      <c r="L19" s="15"/>
      <c r="M19" s="17">
        <v>81968</v>
      </c>
      <c r="N19" s="39">
        <v>160000</v>
      </c>
      <c r="O19" s="39">
        <v>160000</v>
      </c>
      <c r="P19" s="6" t="s">
        <v>105</v>
      </c>
    </row>
    <row r="20" spans="1:16">
      <c r="A20" s="1"/>
      <c r="B20" s="1" t="s">
        <v>208</v>
      </c>
      <c r="C20" s="1"/>
      <c r="D20" s="1"/>
      <c r="E20" s="14">
        <v>1312</v>
      </c>
      <c r="F20" s="15"/>
      <c r="G20" s="16">
        <v>3000</v>
      </c>
      <c r="H20" s="15"/>
      <c r="I20" s="14">
        <v>1398</v>
      </c>
      <c r="J20" s="15"/>
      <c r="K20" s="16">
        <v>400</v>
      </c>
      <c r="L20" s="15"/>
      <c r="M20" s="17">
        <v>536.5</v>
      </c>
      <c r="N20" s="17">
        <v>900</v>
      </c>
      <c r="O20" s="17">
        <v>0</v>
      </c>
    </row>
    <row r="21" spans="1:16">
      <c r="A21" s="1"/>
      <c r="B21" s="1" t="s">
        <v>209</v>
      </c>
      <c r="C21" s="1"/>
      <c r="D21" s="1"/>
      <c r="E21" s="14">
        <v>19693.419999999998</v>
      </c>
      <c r="F21" s="15"/>
      <c r="G21" s="16">
        <v>17000</v>
      </c>
      <c r="H21" s="15"/>
      <c r="I21" s="14">
        <v>6304.08</v>
      </c>
      <c r="J21" s="15"/>
      <c r="K21" s="16">
        <v>15000</v>
      </c>
      <c r="L21" s="15"/>
      <c r="M21" s="17">
        <v>2817</v>
      </c>
      <c r="N21" s="17">
        <v>6000</v>
      </c>
      <c r="O21" s="17">
        <v>0</v>
      </c>
    </row>
    <row r="22" spans="1:16">
      <c r="A22" s="1"/>
      <c r="B22" s="1" t="s">
        <v>210</v>
      </c>
      <c r="C22" s="1"/>
      <c r="D22" s="1"/>
      <c r="E22" s="14">
        <v>0</v>
      </c>
      <c r="F22" s="15"/>
      <c r="G22" s="16"/>
      <c r="H22" s="15"/>
      <c r="I22" s="14">
        <v>3055.46</v>
      </c>
      <c r="J22" s="15"/>
      <c r="K22" s="16">
        <v>1000</v>
      </c>
      <c r="L22" s="15"/>
      <c r="M22" s="17">
        <v>0</v>
      </c>
      <c r="N22" s="17">
        <v>0</v>
      </c>
      <c r="O22" s="17">
        <v>0</v>
      </c>
    </row>
    <row r="23" spans="1:16">
      <c r="A23" s="1"/>
      <c r="B23" s="1" t="s">
        <v>211</v>
      </c>
      <c r="C23" s="1"/>
      <c r="D23" s="1"/>
      <c r="E23" s="14"/>
      <c r="F23" s="15"/>
      <c r="G23" s="16"/>
      <c r="H23" s="15"/>
      <c r="I23" s="14"/>
      <c r="J23" s="15"/>
      <c r="K23" s="16"/>
      <c r="L23" s="15"/>
      <c r="M23" s="17"/>
      <c r="N23" s="17"/>
      <c r="O23" s="17"/>
    </row>
    <row r="24" spans="1:16">
      <c r="A24" s="1"/>
      <c r="B24" s="1"/>
      <c r="C24" s="1" t="s">
        <v>180</v>
      </c>
      <c r="D24" s="1"/>
      <c r="E24" s="14">
        <v>545</v>
      </c>
      <c r="F24" s="15"/>
      <c r="G24" s="16"/>
      <c r="H24" s="15"/>
      <c r="I24" s="14">
        <v>1220.53</v>
      </c>
      <c r="J24" s="15"/>
      <c r="K24" s="16"/>
      <c r="L24" s="15"/>
      <c r="M24" s="17"/>
      <c r="N24" s="17"/>
      <c r="O24" s="17"/>
    </row>
    <row r="25" spans="1:16">
      <c r="A25" s="1"/>
      <c r="B25" s="1"/>
      <c r="C25" s="1" t="s">
        <v>181</v>
      </c>
      <c r="D25" s="1"/>
      <c r="E25" s="14">
        <v>2066</v>
      </c>
      <c r="F25" s="15"/>
      <c r="G25" s="16"/>
      <c r="H25" s="15"/>
      <c r="I25" s="14">
        <v>3116</v>
      </c>
      <c r="J25" s="15"/>
      <c r="K25" s="16"/>
      <c r="L25" s="15"/>
      <c r="M25" s="17">
        <v>300</v>
      </c>
      <c r="N25" s="17">
        <v>1200</v>
      </c>
      <c r="O25" s="17">
        <v>0</v>
      </c>
    </row>
    <row r="26" spans="1:16" ht="19" thickBot="1">
      <c r="A26" s="1"/>
      <c r="B26" s="1"/>
      <c r="C26" s="1" t="s">
        <v>182</v>
      </c>
      <c r="D26" s="1"/>
      <c r="E26" s="21">
        <v>0</v>
      </c>
      <c r="F26" s="15"/>
      <c r="G26" s="22">
        <v>1500</v>
      </c>
      <c r="H26" s="15"/>
      <c r="I26" s="21">
        <v>0</v>
      </c>
      <c r="J26" s="15"/>
      <c r="K26" s="22">
        <v>1500</v>
      </c>
      <c r="L26" s="15"/>
      <c r="M26" s="23">
        <v>20</v>
      </c>
      <c r="N26" s="23">
        <v>20</v>
      </c>
      <c r="O26" s="40">
        <v>289920</v>
      </c>
      <c r="P26" s="6" t="s">
        <v>16</v>
      </c>
    </row>
    <row r="27" spans="1:16" ht="19" thickBot="1">
      <c r="A27" s="1"/>
      <c r="B27" s="1" t="s">
        <v>183</v>
      </c>
      <c r="C27" s="1"/>
      <c r="D27" s="1"/>
      <c r="E27" s="24">
        <f>ROUND(SUM(E23:E26),5)</f>
        <v>2611</v>
      </c>
      <c r="F27" s="15"/>
      <c r="G27" s="25">
        <f>ROUND(SUM(G23:G26),5)</f>
        <v>1500</v>
      </c>
      <c r="H27" s="15"/>
      <c r="I27" s="24">
        <f>ROUND(SUM(I23:I26),5)</f>
        <v>4336.53</v>
      </c>
      <c r="J27" s="15"/>
      <c r="K27" s="25">
        <f>ROUND(SUM(K23:K26),5)</f>
        <v>1500</v>
      </c>
      <c r="L27" s="15"/>
      <c r="M27" s="26">
        <f>ROUND(SUM(M23:M26),5)</f>
        <v>320</v>
      </c>
      <c r="N27" s="26">
        <f>ROUND(SUM(N23:N26),5)</f>
        <v>1220</v>
      </c>
      <c r="O27" s="41">
        <f>ROUND(SUM(O23:O26),5)</f>
        <v>289920</v>
      </c>
    </row>
    <row r="28" spans="1:16" ht="28.75" customHeight="1">
      <c r="A28" s="1" t="s">
        <v>184</v>
      </c>
      <c r="B28" s="1"/>
      <c r="C28" s="1"/>
      <c r="D28" s="1"/>
      <c r="E28" s="14">
        <f>ROUND(SUM(E17:E22)+E27,5)</f>
        <v>740783.28</v>
      </c>
      <c r="F28" s="15"/>
      <c r="G28" s="16">
        <f>ROUND(SUM(G17:G22)+G27,5)</f>
        <v>671500</v>
      </c>
      <c r="H28" s="15"/>
      <c r="I28" s="14">
        <f>ROUND(SUM(I17:I22)+I27,5)</f>
        <v>668217.52</v>
      </c>
      <c r="J28" s="15"/>
      <c r="K28" s="16">
        <f>ROUND(SUM(K17:K22)+K27,5)</f>
        <v>667900</v>
      </c>
      <c r="L28" s="15"/>
      <c r="M28" s="17">
        <f>ROUND(SUM(M17:M22)+M27,5)</f>
        <v>507042.5</v>
      </c>
      <c r="N28" s="17">
        <f>ROUND(SUM(N17:N22)+N27,5)</f>
        <v>618120</v>
      </c>
      <c r="O28" s="39">
        <f>ROUND(SUM(O17:O22)+O27,5)</f>
        <v>449920</v>
      </c>
    </row>
    <row r="29" spans="1:16" ht="28.75" customHeight="1">
      <c r="A29" s="1" t="s">
        <v>54</v>
      </c>
      <c r="B29" s="1"/>
      <c r="C29" s="1"/>
      <c r="D29" s="1"/>
      <c r="E29" s="14"/>
      <c r="F29" s="15"/>
      <c r="G29" s="16"/>
      <c r="H29" s="15"/>
      <c r="I29" s="14"/>
      <c r="J29" s="15"/>
      <c r="K29" s="16"/>
      <c r="L29" s="15"/>
      <c r="M29" s="17"/>
      <c r="N29" s="17"/>
      <c r="O29" s="17"/>
    </row>
    <row r="30" spans="1:16">
      <c r="A30" s="1"/>
      <c r="B30" s="1" t="s">
        <v>55</v>
      </c>
      <c r="C30" s="1"/>
      <c r="D30" s="1"/>
      <c r="E30" s="14">
        <v>6881</v>
      </c>
      <c r="F30" s="15"/>
      <c r="G30" s="16"/>
      <c r="H30" s="15"/>
      <c r="I30" s="14">
        <v>9030</v>
      </c>
      <c r="J30" s="15"/>
      <c r="K30" s="16"/>
      <c r="L30" s="15"/>
      <c r="M30" s="17">
        <v>8225</v>
      </c>
      <c r="N30" s="39">
        <v>10000</v>
      </c>
      <c r="O30" s="39">
        <v>9000</v>
      </c>
    </row>
    <row r="31" spans="1:16">
      <c r="A31" s="1"/>
      <c r="B31" s="1" t="s">
        <v>56</v>
      </c>
      <c r="C31" s="1"/>
      <c r="D31" s="1"/>
      <c r="E31" s="14">
        <v>5640</v>
      </c>
      <c r="F31" s="15"/>
      <c r="G31" s="16"/>
      <c r="H31" s="15"/>
      <c r="I31" s="14">
        <v>20000</v>
      </c>
      <c r="J31" s="15"/>
      <c r="K31" s="16">
        <v>16000</v>
      </c>
      <c r="L31" s="15"/>
      <c r="M31" s="17">
        <v>0</v>
      </c>
      <c r="N31" s="39">
        <v>25000</v>
      </c>
      <c r="O31" s="39">
        <v>5000</v>
      </c>
    </row>
    <row r="32" spans="1:16" ht="19" thickBot="1">
      <c r="A32" s="1"/>
      <c r="B32" s="1" t="s">
        <v>57</v>
      </c>
      <c r="C32" s="1"/>
      <c r="D32" s="1"/>
      <c r="E32" s="14">
        <v>3150</v>
      </c>
      <c r="F32" s="15"/>
      <c r="G32" s="16"/>
      <c r="H32" s="15"/>
      <c r="I32" s="18">
        <v>4850</v>
      </c>
      <c r="J32" s="15"/>
      <c r="K32" s="16"/>
      <c r="L32" s="15"/>
      <c r="M32" s="17">
        <v>0</v>
      </c>
      <c r="N32" s="17">
        <v>0</v>
      </c>
      <c r="O32" s="17">
        <v>0</v>
      </c>
    </row>
    <row r="33" spans="1:15" ht="19" thickBot="1">
      <c r="A33" s="1"/>
      <c r="B33" s="1" t="s">
        <v>58</v>
      </c>
      <c r="C33" s="1"/>
      <c r="D33" s="1"/>
      <c r="E33" s="18">
        <v>0</v>
      </c>
      <c r="F33" s="15"/>
      <c r="G33" s="19">
        <v>6000</v>
      </c>
      <c r="H33" s="15"/>
      <c r="I33" s="18"/>
      <c r="J33" s="15"/>
      <c r="K33" s="19">
        <v>6000</v>
      </c>
      <c r="L33" s="15"/>
      <c r="M33" s="20">
        <v>0</v>
      </c>
      <c r="N33" s="20">
        <v>0</v>
      </c>
      <c r="O33" s="20">
        <v>0</v>
      </c>
    </row>
    <row r="34" spans="1:15">
      <c r="A34" s="1" t="s">
        <v>59</v>
      </c>
      <c r="B34" s="1"/>
      <c r="C34" s="1"/>
      <c r="D34" s="1"/>
      <c r="E34" s="14">
        <f>ROUND(SUM(E29:E33),5)</f>
        <v>15671</v>
      </c>
      <c r="F34" s="15"/>
      <c r="G34" s="16">
        <f>ROUND(SUM(G29:G33),5)</f>
        <v>6000</v>
      </c>
      <c r="H34" s="15"/>
      <c r="I34" s="14">
        <f>ROUND(SUM(I29:I33),5)</f>
        <v>33880</v>
      </c>
      <c r="J34" s="15"/>
      <c r="K34" s="16">
        <f>ROUND(SUM(K29:K33),5)</f>
        <v>22000</v>
      </c>
      <c r="L34" s="15"/>
      <c r="M34" s="17">
        <f>ROUND(SUM(M29:M33),5)</f>
        <v>8225</v>
      </c>
      <c r="N34" s="39">
        <f>ROUND(SUM(N29:N33),5)</f>
        <v>35000</v>
      </c>
      <c r="O34" s="39">
        <f>ROUND(SUM(O29:O33),5)</f>
        <v>14000</v>
      </c>
    </row>
    <row r="35" spans="1:15" ht="28.75" customHeight="1">
      <c r="A35" s="1" t="s">
        <v>60</v>
      </c>
      <c r="B35" s="1"/>
      <c r="C35" s="1"/>
      <c r="D35" s="1"/>
      <c r="E35" s="14"/>
      <c r="F35" s="15"/>
      <c r="G35" s="16"/>
      <c r="H35" s="15"/>
      <c r="I35" s="14"/>
      <c r="J35" s="15"/>
      <c r="K35" s="16"/>
      <c r="L35" s="15"/>
      <c r="M35" s="17"/>
      <c r="N35" s="17"/>
      <c r="O35" s="17"/>
    </row>
    <row r="36" spans="1:15">
      <c r="A36" s="1"/>
      <c r="B36" s="1" t="s">
        <v>70</v>
      </c>
      <c r="C36" s="1"/>
      <c r="D36" s="1"/>
      <c r="E36" s="14">
        <v>653.16</v>
      </c>
      <c r="F36" s="15"/>
      <c r="G36" s="16"/>
      <c r="H36" s="15"/>
      <c r="I36" s="14">
        <v>385.44</v>
      </c>
      <c r="J36" s="15"/>
      <c r="K36" s="16"/>
      <c r="L36" s="15"/>
      <c r="M36" s="17">
        <v>13</v>
      </c>
      <c r="N36" s="39">
        <v>10.95</v>
      </c>
      <c r="O36" s="17"/>
    </row>
    <row r="37" spans="1:15">
      <c r="A37" s="1"/>
      <c r="B37" s="1" t="s">
        <v>76</v>
      </c>
      <c r="C37" s="1"/>
      <c r="D37" s="1"/>
      <c r="E37" s="14">
        <v>0</v>
      </c>
      <c r="F37" s="15"/>
      <c r="G37" s="16"/>
      <c r="H37" s="15"/>
      <c r="I37" s="14">
        <v>5722.67</v>
      </c>
      <c r="J37" s="15"/>
      <c r="K37" s="16"/>
      <c r="L37" s="15"/>
      <c r="M37" s="17">
        <v>3962</v>
      </c>
      <c r="N37" s="39">
        <v>2000</v>
      </c>
      <c r="O37" s="17"/>
    </row>
    <row r="38" spans="1:15">
      <c r="A38" s="1"/>
      <c r="B38" s="1" t="s">
        <v>77</v>
      </c>
      <c r="C38" s="1"/>
      <c r="D38" s="1"/>
      <c r="E38" s="14">
        <v>7.0000000000000007E-2</v>
      </c>
      <c r="F38" s="15"/>
      <c r="G38" s="16"/>
      <c r="H38" s="15"/>
      <c r="I38" s="14">
        <v>4.25</v>
      </c>
      <c r="J38" s="15"/>
      <c r="K38" s="16"/>
      <c r="L38" s="15"/>
      <c r="M38" s="17">
        <v>2.41</v>
      </c>
      <c r="N38" s="39">
        <v>1.69</v>
      </c>
      <c r="O38" s="17"/>
    </row>
    <row r="39" spans="1:15">
      <c r="A39" s="1"/>
      <c r="B39" s="1" t="s">
        <v>78</v>
      </c>
      <c r="C39" s="1"/>
      <c r="D39" s="1"/>
      <c r="E39" s="14">
        <v>0</v>
      </c>
      <c r="F39" s="15"/>
      <c r="G39" s="16"/>
      <c r="H39" s="15"/>
      <c r="I39" s="14">
        <v>11447.81</v>
      </c>
      <c r="J39" s="15"/>
      <c r="K39" s="16"/>
      <c r="L39" s="15"/>
      <c r="M39" s="17">
        <v>2803</v>
      </c>
      <c r="N39" s="39">
        <v>6232.72</v>
      </c>
      <c r="O39" s="17"/>
    </row>
    <row r="40" spans="1:15" ht="19" thickBot="1">
      <c r="A40" s="1"/>
      <c r="B40" s="1" t="s">
        <v>150</v>
      </c>
      <c r="C40" s="1"/>
      <c r="D40" s="1"/>
      <c r="E40" s="18">
        <v>0</v>
      </c>
      <c r="F40" s="15"/>
      <c r="G40" s="19">
        <v>50</v>
      </c>
      <c r="H40" s="15"/>
      <c r="I40" s="18">
        <v>0</v>
      </c>
      <c r="J40" s="15"/>
      <c r="K40" s="19">
        <v>10000</v>
      </c>
      <c r="L40" s="15"/>
      <c r="M40" s="20">
        <v>0</v>
      </c>
      <c r="N40" s="42">
        <v>0</v>
      </c>
      <c r="O40" s="42">
        <v>8000</v>
      </c>
    </row>
    <row r="41" spans="1:15">
      <c r="A41" s="1" t="s">
        <v>151</v>
      </c>
      <c r="B41" s="1"/>
      <c r="C41" s="1"/>
      <c r="D41" s="1"/>
      <c r="E41" s="14">
        <f>ROUND(SUM(E35:E40),5)</f>
        <v>653.23</v>
      </c>
      <c r="F41" s="15"/>
      <c r="G41" s="16">
        <f>ROUND(SUM(G35:G40),5)</f>
        <v>50</v>
      </c>
      <c r="H41" s="15"/>
      <c r="I41" s="14">
        <f>ROUND(SUM(I35:I40),5)</f>
        <v>17560.169999999998</v>
      </c>
      <c r="J41" s="15"/>
      <c r="K41" s="16">
        <f>ROUND(SUM(K35:K40),5)</f>
        <v>10000</v>
      </c>
      <c r="L41" s="15"/>
      <c r="M41" s="17">
        <f>ROUND(SUM(M35:M40),5)</f>
        <v>6780.41</v>
      </c>
      <c r="N41" s="39">
        <f>ROUND(SUM(N35:N40),5)</f>
        <v>8245.36</v>
      </c>
      <c r="O41" s="39">
        <f>ROUND(SUM(O35:O40),5)</f>
        <v>8000</v>
      </c>
    </row>
    <row r="42" spans="1:15" ht="28.75" customHeight="1">
      <c r="A42" s="1" t="s">
        <v>152</v>
      </c>
      <c r="B42" s="1"/>
      <c r="C42" s="1"/>
      <c r="D42" s="1"/>
      <c r="E42" s="14"/>
      <c r="F42" s="15"/>
      <c r="G42" s="16"/>
      <c r="H42" s="15"/>
      <c r="I42" s="14"/>
      <c r="J42" s="15"/>
      <c r="K42" s="16"/>
      <c r="L42" s="15"/>
      <c r="M42" s="17"/>
      <c r="N42" s="17"/>
      <c r="O42" s="17"/>
    </row>
    <row r="43" spans="1:15">
      <c r="A43" s="1"/>
      <c r="B43" s="1" t="s">
        <v>153</v>
      </c>
      <c r="C43" s="1"/>
      <c r="D43" s="1"/>
      <c r="E43" s="14">
        <v>-136</v>
      </c>
      <c r="F43" s="15"/>
      <c r="G43" s="16"/>
      <c r="H43" s="15"/>
      <c r="I43" s="14">
        <v>44</v>
      </c>
      <c r="J43" s="15"/>
      <c r="K43" s="16"/>
      <c r="L43" s="15"/>
      <c r="M43" s="17"/>
      <c r="N43" s="17"/>
      <c r="O43" s="17"/>
    </row>
    <row r="44" spans="1:15">
      <c r="A44" s="1"/>
      <c r="B44" s="1" t="s">
        <v>154</v>
      </c>
      <c r="C44" s="1"/>
      <c r="D44" s="1"/>
      <c r="E44" s="14">
        <v>270</v>
      </c>
      <c r="F44" s="15"/>
      <c r="G44" s="16"/>
      <c r="H44" s="15"/>
      <c r="I44" s="14">
        <v>780</v>
      </c>
      <c r="J44" s="15"/>
      <c r="K44" s="16"/>
      <c r="L44" s="15"/>
      <c r="M44" s="17">
        <v>610</v>
      </c>
      <c r="N44" s="17">
        <v>850</v>
      </c>
      <c r="O44" s="17">
        <v>850</v>
      </c>
    </row>
    <row r="45" spans="1:15">
      <c r="A45" s="1"/>
      <c r="B45" s="1" t="s">
        <v>119</v>
      </c>
      <c r="C45" s="1"/>
      <c r="D45" s="1"/>
      <c r="E45" s="14"/>
      <c r="F45" s="15"/>
      <c r="G45" s="16"/>
      <c r="H45" s="15"/>
      <c r="I45" s="14"/>
      <c r="J45" s="15"/>
      <c r="K45" s="16"/>
      <c r="L45" s="15"/>
      <c r="M45" s="17">
        <v>860</v>
      </c>
      <c r="N45" s="17">
        <v>590</v>
      </c>
      <c r="O45" s="17">
        <v>600</v>
      </c>
    </row>
    <row r="46" spans="1:15">
      <c r="A46" s="1"/>
      <c r="B46" s="1" t="s">
        <v>42</v>
      </c>
      <c r="C46" s="1"/>
      <c r="D46" s="1"/>
      <c r="E46" s="14">
        <v>641.20000000000005</v>
      </c>
      <c r="F46" s="15"/>
      <c r="G46" s="16"/>
      <c r="H46" s="15"/>
      <c r="I46" s="14">
        <v>1837.5</v>
      </c>
      <c r="J46" s="15"/>
      <c r="K46" s="16"/>
      <c r="L46" s="15"/>
      <c r="M46" s="17">
        <v>321</v>
      </c>
      <c r="N46" s="17">
        <v>1000</v>
      </c>
      <c r="O46" s="17">
        <v>1000</v>
      </c>
    </row>
    <row r="47" spans="1:15" ht="19" thickBot="1">
      <c r="A47" s="1"/>
      <c r="B47" s="1" t="s">
        <v>43</v>
      </c>
      <c r="C47" s="1"/>
      <c r="D47" s="1"/>
      <c r="E47" s="21">
        <v>0</v>
      </c>
      <c r="F47" s="15"/>
      <c r="G47" s="22">
        <v>500</v>
      </c>
      <c r="H47" s="15"/>
      <c r="I47" s="21"/>
      <c r="J47" s="15"/>
      <c r="K47" s="22">
        <v>1000</v>
      </c>
      <c r="L47" s="15"/>
      <c r="M47" s="23">
        <v>0</v>
      </c>
      <c r="N47" s="23">
        <v>585</v>
      </c>
      <c r="O47" s="40">
        <v>600</v>
      </c>
    </row>
    <row r="48" spans="1:15" ht="19" thickBot="1">
      <c r="A48" s="1" t="s">
        <v>220</v>
      </c>
      <c r="B48" s="1"/>
      <c r="C48" s="1"/>
      <c r="D48" s="1"/>
      <c r="E48" s="24">
        <f>ROUND(SUM(E42:E47),5)</f>
        <v>775.2</v>
      </c>
      <c r="F48" s="15"/>
      <c r="G48" s="25">
        <f>ROUND(SUM(G42:G47),5)</f>
        <v>500</v>
      </c>
      <c r="H48" s="15"/>
      <c r="I48" s="24">
        <f>ROUND(SUM(I42:I47),5)</f>
        <v>2661.5</v>
      </c>
      <c r="J48" s="15"/>
      <c r="K48" s="25">
        <f>ROUND(SUM(K42:K47),5)</f>
        <v>1000</v>
      </c>
      <c r="L48" s="15"/>
      <c r="M48" s="26">
        <f>ROUND(SUM(M42:M47),5)</f>
        <v>1791</v>
      </c>
      <c r="N48" s="26">
        <f>ROUND(SUM(N42:N47),5)</f>
        <v>3025</v>
      </c>
      <c r="O48" s="41">
        <f>ROUND(SUM(O42:O47),5)</f>
        <v>3050</v>
      </c>
    </row>
    <row r="49" spans="1:16" ht="28.75" customHeight="1">
      <c r="A49" s="1" t="s">
        <v>221</v>
      </c>
      <c r="B49" s="1"/>
      <c r="C49" s="1"/>
      <c r="D49" s="1"/>
      <c r="E49" s="14">
        <f>ROUND(E3+E8+E16+E28+E34+E41+E48,5)</f>
        <v>877254.52</v>
      </c>
      <c r="F49" s="15"/>
      <c r="G49" s="16">
        <f>ROUND(G3+G8+G16+G28+G34+G41+G48,5)</f>
        <v>806050</v>
      </c>
      <c r="H49" s="15"/>
      <c r="I49" s="14">
        <f>ROUND(I3+I8+I16+I28+I34+I41+I48,5)</f>
        <v>871032.13</v>
      </c>
      <c r="J49" s="15"/>
      <c r="K49" s="16">
        <f>ROUND(K3+K8+K16+K28+K34+K41+K48,5)</f>
        <v>860900</v>
      </c>
      <c r="L49" s="15"/>
      <c r="M49" s="17">
        <f>ROUND(M3+M8+M16+M28+M34+M41+M48,5)</f>
        <v>651603.91</v>
      </c>
      <c r="N49" s="17">
        <f>ROUND(N3+N8+N16+N28+N34+N41+N48,5)</f>
        <v>834390.36</v>
      </c>
      <c r="O49" s="39">
        <f>ROUND(O3+O8+O16+O28+O34+O41+O48,5)</f>
        <v>646970</v>
      </c>
    </row>
    <row r="50" spans="1:16" ht="28.75" customHeight="1">
      <c r="A50" s="1" t="s">
        <v>222</v>
      </c>
      <c r="B50" s="1"/>
      <c r="C50" s="1"/>
      <c r="D50" s="1"/>
      <c r="E50" s="14"/>
      <c r="F50" s="15"/>
      <c r="G50" s="16"/>
      <c r="H50" s="15"/>
      <c r="I50" s="14"/>
      <c r="J50" s="15"/>
      <c r="K50" s="16"/>
      <c r="L50" s="15"/>
      <c r="M50" s="17"/>
      <c r="N50" s="17"/>
      <c r="O50" s="17"/>
    </row>
    <row r="51" spans="1:16">
      <c r="A51" s="1" t="s">
        <v>223</v>
      </c>
      <c r="B51" s="1"/>
      <c r="C51" s="1"/>
      <c r="D51" s="1"/>
      <c r="E51" s="14"/>
      <c r="F51" s="15"/>
      <c r="G51" s="16"/>
      <c r="H51" s="15"/>
      <c r="I51" s="14"/>
      <c r="J51" s="15"/>
      <c r="K51" s="16"/>
      <c r="L51" s="15"/>
      <c r="M51" s="17"/>
      <c r="N51" s="17"/>
      <c r="O51" s="17"/>
    </row>
    <row r="52" spans="1:16">
      <c r="A52" s="1"/>
      <c r="B52" s="1" t="s">
        <v>224</v>
      </c>
      <c r="C52" s="1"/>
      <c r="D52" s="1"/>
      <c r="E52" s="14">
        <v>201554.64</v>
      </c>
      <c r="F52" s="15"/>
      <c r="G52" s="16">
        <v>184000</v>
      </c>
      <c r="H52" s="15"/>
      <c r="I52" s="14">
        <v>167311.9</v>
      </c>
      <c r="J52" s="15"/>
      <c r="K52" s="16">
        <v>165000</v>
      </c>
      <c r="L52" s="15"/>
      <c r="M52" s="17">
        <v>84847</v>
      </c>
      <c r="N52" s="39">
        <v>150000</v>
      </c>
      <c r="O52" s="39">
        <v>150000</v>
      </c>
    </row>
    <row r="53" spans="1:16">
      <c r="A53" s="1"/>
      <c r="B53" s="1" t="s">
        <v>71</v>
      </c>
      <c r="C53" s="1"/>
      <c r="D53" s="1"/>
      <c r="E53" s="14">
        <v>15104.15</v>
      </c>
      <c r="F53" s="15"/>
      <c r="G53" s="16">
        <v>12000</v>
      </c>
      <c r="H53" s="15"/>
      <c r="I53" s="14">
        <v>12524.31</v>
      </c>
      <c r="J53" s="15"/>
      <c r="K53" s="16">
        <v>14000</v>
      </c>
      <c r="L53" s="15"/>
      <c r="M53" s="17">
        <v>8082</v>
      </c>
      <c r="N53" s="39">
        <v>15000</v>
      </c>
      <c r="O53" s="39">
        <v>15000</v>
      </c>
    </row>
    <row r="54" spans="1:16">
      <c r="A54" s="1"/>
      <c r="B54" s="1" t="s">
        <v>72</v>
      </c>
      <c r="C54" s="1"/>
      <c r="D54" s="1"/>
      <c r="E54" s="14"/>
      <c r="F54" s="15"/>
      <c r="G54" s="16"/>
      <c r="H54" s="15"/>
      <c r="I54" s="14"/>
      <c r="J54" s="15"/>
      <c r="K54" s="16"/>
      <c r="L54" s="15"/>
      <c r="M54" s="17"/>
      <c r="N54" s="39"/>
      <c r="O54" s="17"/>
    </row>
    <row r="55" spans="1:16">
      <c r="A55" s="1"/>
      <c r="B55" s="1"/>
      <c r="C55" s="1" t="s">
        <v>73</v>
      </c>
      <c r="D55" s="1"/>
      <c r="E55" s="14">
        <v>16533.61</v>
      </c>
      <c r="F55" s="15"/>
      <c r="G55" s="16"/>
      <c r="H55" s="15"/>
      <c r="I55" s="14">
        <v>16712.12</v>
      </c>
      <c r="J55" s="15"/>
      <c r="K55" s="16"/>
      <c r="L55" s="15"/>
      <c r="M55" s="17">
        <v>8429</v>
      </c>
      <c r="N55" s="39">
        <v>16000</v>
      </c>
      <c r="O55" s="39">
        <v>17000</v>
      </c>
    </row>
    <row r="56" spans="1:16">
      <c r="A56" s="1"/>
      <c r="B56" s="1"/>
      <c r="C56" s="1" t="s">
        <v>74</v>
      </c>
      <c r="D56" s="1"/>
      <c r="E56" s="14">
        <v>702.58</v>
      </c>
      <c r="F56" s="15"/>
      <c r="G56" s="16"/>
      <c r="H56" s="15"/>
      <c r="I56" s="21">
        <v>-2553.58</v>
      </c>
      <c r="J56" s="15"/>
      <c r="K56" s="16"/>
      <c r="L56" s="15"/>
      <c r="M56" s="17"/>
      <c r="N56" s="39"/>
      <c r="O56" s="17"/>
    </row>
    <row r="57" spans="1:16" ht="19" thickBot="1">
      <c r="A57" s="1"/>
      <c r="B57" s="1"/>
      <c r="C57" s="1" t="s">
        <v>75</v>
      </c>
      <c r="D57" s="1"/>
      <c r="E57" s="21">
        <v>0</v>
      </c>
      <c r="F57" s="15"/>
      <c r="G57" s="22">
        <v>12000</v>
      </c>
      <c r="H57" s="15"/>
      <c r="I57" s="21"/>
      <c r="J57" s="15"/>
      <c r="K57" s="22">
        <v>16000</v>
      </c>
      <c r="L57" s="15"/>
      <c r="M57" s="23">
        <v>0</v>
      </c>
      <c r="N57" s="40">
        <v>0</v>
      </c>
      <c r="O57" s="40">
        <v>0</v>
      </c>
    </row>
    <row r="58" spans="1:16" ht="19" thickBot="1">
      <c r="A58" s="1"/>
      <c r="B58" s="1" t="s">
        <v>225</v>
      </c>
      <c r="C58" s="1"/>
      <c r="D58" s="1"/>
      <c r="E58" s="24">
        <f>ROUND(SUM(E54:E57),5)</f>
        <v>17236.189999999999</v>
      </c>
      <c r="F58" s="15"/>
      <c r="G58" s="25">
        <f>ROUND(SUM(G54:G57),5)</f>
        <v>12000</v>
      </c>
      <c r="H58" s="15"/>
      <c r="I58" s="24">
        <f>ROUND(SUM(I54:I57),5)</f>
        <v>14158.54</v>
      </c>
      <c r="J58" s="15"/>
      <c r="K58" s="25">
        <f>ROUND(SUM(K54:K57),5)</f>
        <v>16000</v>
      </c>
      <c r="L58" s="15"/>
      <c r="M58" s="26">
        <f>ROUND(SUM(M54:M57),5)</f>
        <v>8429</v>
      </c>
      <c r="N58" s="41">
        <f>ROUND(SUM(N54:N57),5)</f>
        <v>16000</v>
      </c>
      <c r="O58" s="41">
        <f>ROUND(SUM(O54:O57),5)</f>
        <v>17000</v>
      </c>
    </row>
    <row r="59" spans="1:16" ht="28.75" customHeight="1">
      <c r="A59" s="1" t="s">
        <v>226</v>
      </c>
      <c r="B59" s="1"/>
      <c r="C59" s="1"/>
      <c r="D59" s="1"/>
      <c r="E59" s="14">
        <f>ROUND(SUM(E51:E53)+E58,5)</f>
        <v>233894.98</v>
      </c>
      <c r="F59" s="15"/>
      <c r="G59" s="16">
        <f>ROUND(SUM(G51:G53)+G58,5)</f>
        <v>208000</v>
      </c>
      <c r="H59" s="15"/>
      <c r="I59" s="14">
        <f>ROUND(SUM(I51:I53)+I58,5)</f>
        <v>193994.75</v>
      </c>
      <c r="J59" s="15"/>
      <c r="K59" s="16">
        <f>ROUND(SUM(K51:K53)+K58,5)</f>
        <v>195000</v>
      </c>
      <c r="L59" s="15"/>
      <c r="M59" s="17">
        <f>ROUND(SUM(M51:M53)+M58,5)</f>
        <v>101358</v>
      </c>
      <c r="N59" s="39">
        <f>ROUND(SUM(N51:N53)+N58,5)</f>
        <v>181000</v>
      </c>
      <c r="O59" s="39">
        <f>ROUND(SUM(O51:O53)+O58,5)</f>
        <v>182000</v>
      </c>
    </row>
    <row r="60" spans="1:16" ht="28.75" customHeight="1">
      <c r="A60" s="1" t="s">
        <v>118</v>
      </c>
      <c r="B60" s="1"/>
      <c r="C60" s="1"/>
      <c r="D60" s="1"/>
      <c r="E60" s="14"/>
      <c r="F60" s="15"/>
      <c r="G60" s="16"/>
      <c r="H60" s="15"/>
      <c r="I60" s="14"/>
      <c r="J60" s="15"/>
      <c r="K60" s="16"/>
      <c r="L60" s="15"/>
      <c r="M60" s="17"/>
      <c r="N60" s="17"/>
      <c r="O60" s="17"/>
    </row>
    <row r="61" spans="1:16">
      <c r="A61" s="1"/>
      <c r="B61" s="1" t="s">
        <v>0</v>
      </c>
      <c r="C61" s="1"/>
      <c r="D61" s="1"/>
      <c r="E61" s="14"/>
      <c r="F61" s="15"/>
      <c r="G61" s="16"/>
      <c r="H61" s="15"/>
      <c r="I61" s="14"/>
      <c r="J61" s="15"/>
      <c r="K61" s="16"/>
      <c r="L61" s="15"/>
      <c r="M61" s="17"/>
      <c r="N61" s="17"/>
      <c r="O61" s="17"/>
    </row>
    <row r="62" spans="1:16">
      <c r="A62" s="1"/>
      <c r="B62" s="1"/>
      <c r="C62" s="1" t="s">
        <v>1</v>
      </c>
      <c r="D62" s="1"/>
      <c r="E62" s="14">
        <v>9938.57</v>
      </c>
      <c r="F62" s="15"/>
      <c r="G62" s="16"/>
      <c r="H62" s="15"/>
      <c r="I62" s="14">
        <v>9227.82</v>
      </c>
      <c r="J62" s="15"/>
      <c r="K62" s="16"/>
      <c r="L62" s="15"/>
      <c r="M62" s="17">
        <v>4622.3</v>
      </c>
      <c r="N62" s="39">
        <v>11000</v>
      </c>
      <c r="O62" s="17">
        <v>19000</v>
      </c>
      <c r="P62" s="6" t="s">
        <v>163</v>
      </c>
    </row>
    <row r="63" spans="1:16">
      <c r="A63" s="1"/>
      <c r="B63" s="1"/>
      <c r="C63" s="1" t="s">
        <v>2</v>
      </c>
      <c r="D63" s="1"/>
      <c r="E63" s="14">
        <v>20534.12</v>
      </c>
      <c r="F63" s="15"/>
      <c r="G63" s="16"/>
      <c r="H63" s="15"/>
      <c r="I63" s="14">
        <v>5457.9</v>
      </c>
      <c r="J63" s="15"/>
      <c r="K63" s="16"/>
      <c r="L63" s="15"/>
      <c r="M63" s="17">
        <v>6608.59</v>
      </c>
      <c r="N63" s="39">
        <v>11000</v>
      </c>
      <c r="O63" s="17">
        <v>19000</v>
      </c>
      <c r="P63" s="6" t="s">
        <v>163</v>
      </c>
    </row>
    <row r="64" spans="1:16">
      <c r="A64" s="1"/>
      <c r="B64" s="1"/>
      <c r="C64" s="1" t="s">
        <v>3</v>
      </c>
      <c r="D64" s="1"/>
      <c r="E64" s="14">
        <v>5936.81</v>
      </c>
      <c r="F64" s="15"/>
      <c r="G64" s="16"/>
      <c r="H64" s="15"/>
      <c r="I64" s="14">
        <v>1359.58</v>
      </c>
      <c r="J64" s="15"/>
      <c r="K64" s="16"/>
      <c r="L64" s="15"/>
      <c r="M64" s="17">
        <v>5195.96</v>
      </c>
      <c r="N64" s="39">
        <v>10000</v>
      </c>
      <c r="O64" s="17">
        <v>6000</v>
      </c>
    </row>
    <row r="65" spans="1:16" ht="19" thickBot="1">
      <c r="A65" s="1"/>
      <c r="B65" s="1"/>
      <c r="C65" s="1" t="s">
        <v>241</v>
      </c>
      <c r="D65" s="1"/>
      <c r="E65" s="18">
        <v>0</v>
      </c>
      <c r="F65" s="15"/>
      <c r="G65" s="19">
        <v>15000</v>
      </c>
      <c r="H65" s="15"/>
      <c r="I65" s="18"/>
      <c r="J65" s="15"/>
      <c r="K65" s="19">
        <v>39220</v>
      </c>
      <c r="L65" s="15"/>
      <c r="M65" s="20">
        <v>0</v>
      </c>
      <c r="N65" s="42">
        <v>0</v>
      </c>
      <c r="O65" s="20">
        <v>0</v>
      </c>
    </row>
    <row r="66" spans="1:16">
      <c r="A66" s="1"/>
      <c r="B66" s="1" t="s">
        <v>242</v>
      </c>
      <c r="C66" s="1"/>
      <c r="D66" s="1"/>
      <c r="E66" s="14">
        <f>ROUND(SUM(E61:E65),5)</f>
        <v>36409.5</v>
      </c>
      <c r="F66" s="15"/>
      <c r="G66" s="16">
        <f>ROUND(SUM(G61:G65),5)</f>
        <v>15000</v>
      </c>
      <c r="H66" s="15"/>
      <c r="I66" s="14">
        <f>ROUND(SUM(I61:I65),5)</f>
        <v>16045.3</v>
      </c>
      <c r="J66" s="15"/>
      <c r="K66" s="16">
        <f>ROUND(SUM(K61:K65),5)</f>
        <v>39220</v>
      </c>
      <c r="L66" s="15"/>
      <c r="M66" s="17">
        <f>ROUND(SUM(M61:M65),5)</f>
        <v>16426.849999999999</v>
      </c>
      <c r="N66" s="39">
        <f>ROUND(SUM(N61:N65),5)</f>
        <v>32000</v>
      </c>
      <c r="O66" s="17">
        <f>ROUND(SUM(O61:O65),5)</f>
        <v>44000</v>
      </c>
    </row>
    <row r="67" spans="1:16" ht="28.75" customHeight="1">
      <c r="A67" s="1"/>
      <c r="B67" s="1" t="s">
        <v>243</v>
      </c>
      <c r="C67" s="1"/>
      <c r="D67" s="1"/>
      <c r="E67" s="14">
        <v>1331.08</v>
      </c>
      <c r="F67" s="15"/>
      <c r="G67" s="16">
        <v>2000</v>
      </c>
      <c r="H67" s="15"/>
      <c r="I67" s="14">
        <v>1233.6300000000001</v>
      </c>
      <c r="J67" s="15"/>
      <c r="K67" s="16">
        <v>2500</v>
      </c>
      <c r="L67" s="15"/>
      <c r="M67" s="17">
        <v>0</v>
      </c>
      <c r="N67" s="39">
        <v>1600</v>
      </c>
      <c r="O67" s="39">
        <v>2000</v>
      </c>
    </row>
    <row r="68" spans="1:16">
      <c r="A68" s="1"/>
      <c r="B68" s="1" t="s">
        <v>244</v>
      </c>
      <c r="C68" s="1"/>
      <c r="D68" s="1"/>
      <c r="E68" s="14">
        <v>1623.12</v>
      </c>
      <c r="F68" s="15"/>
      <c r="G68" s="16">
        <v>1000</v>
      </c>
      <c r="H68" s="15"/>
      <c r="I68" s="14">
        <v>289.22000000000003</v>
      </c>
      <c r="J68" s="15"/>
      <c r="K68" s="16">
        <v>500</v>
      </c>
      <c r="L68" s="15"/>
      <c r="M68" s="17">
        <v>0</v>
      </c>
      <c r="N68" s="39">
        <v>500</v>
      </c>
      <c r="O68" s="39">
        <v>500</v>
      </c>
    </row>
    <row r="69" spans="1:16" ht="19" thickBot="1">
      <c r="A69" s="1"/>
      <c r="B69" s="1" t="s">
        <v>106</v>
      </c>
      <c r="C69" s="1"/>
      <c r="D69" s="1"/>
      <c r="E69" s="18">
        <v>1665.62</v>
      </c>
      <c r="F69" s="15"/>
      <c r="G69" s="19">
        <v>700</v>
      </c>
      <c r="H69" s="15"/>
      <c r="I69" s="18">
        <v>494.58</v>
      </c>
      <c r="J69" s="15"/>
      <c r="K69" s="19">
        <v>500</v>
      </c>
      <c r="L69" s="15"/>
      <c r="M69" s="20">
        <v>0</v>
      </c>
      <c r="N69" s="42">
        <v>1000</v>
      </c>
      <c r="O69" s="42">
        <v>1000</v>
      </c>
    </row>
    <row r="70" spans="1:16">
      <c r="A70" s="1" t="s">
        <v>29</v>
      </c>
      <c r="B70" s="1"/>
      <c r="C70" s="1"/>
      <c r="D70" s="1"/>
      <c r="E70" s="14">
        <f>ROUND(E60+SUM(E66:E69),5)</f>
        <v>41029.32</v>
      </c>
      <c r="F70" s="15"/>
      <c r="G70" s="16">
        <f>ROUND(G60+SUM(G66:G69),5)</f>
        <v>18700</v>
      </c>
      <c r="H70" s="15"/>
      <c r="I70" s="14">
        <f>ROUND(I60+SUM(I66:I69),5)</f>
        <v>18062.73</v>
      </c>
      <c r="J70" s="15"/>
      <c r="K70" s="16">
        <f>ROUND(K60+SUM(K66:K69),5)</f>
        <v>42720</v>
      </c>
      <c r="L70" s="15"/>
      <c r="M70" s="17">
        <f>ROUND(M60+SUM(M66:M69),5)</f>
        <v>16426.849999999999</v>
      </c>
      <c r="N70" s="39">
        <f>ROUND(N60+SUM(N66:N69),5)</f>
        <v>35100</v>
      </c>
      <c r="O70" s="17">
        <f>ROUND(O60+SUM(O66:O69),5)</f>
        <v>47500</v>
      </c>
    </row>
    <row r="71" spans="1:16" ht="28.75" customHeight="1">
      <c r="A71" s="1" t="s">
        <v>30</v>
      </c>
      <c r="B71" s="1"/>
      <c r="C71" s="1"/>
      <c r="D71" s="1"/>
      <c r="E71" s="14"/>
      <c r="F71" s="15"/>
      <c r="G71" s="16"/>
      <c r="H71" s="15"/>
      <c r="I71" s="14"/>
      <c r="J71" s="15"/>
      <c r="K71" s="16"/>
      <c r="L71" s="15"/>
      <c r="M71" s="17"/>
      <c r="N71" s="17"/>
      <c r="O71" s="17"/>
    </row>
    <row r="72" spans="1:16">
      <c r="A72" s="1"/>
      <c r="B72" s="1" t="s">
        <v>94</v>
      </c>
      <c r="C72" s="1"/>
      <c r="D72" s="1"/>
      <c r="E72" s="14"/>
      <c r="F72" s="15"/>
      <c r="G72" s="16"/>
      <c r="H72" s="15"/>
      <c r="I72" s="14"/>
      <c r="J72" s="15"/>
      <c r="K72" s="16"/>
      <c r="L72" s="15"/>
      <c r="M72" s="17"/>
      <c r="N72" s="17"/>
      <c r="O72" s="17"/>
    </row>
    <row r="73" spans="1:16">
      <c r="A73" s="1"/>
      <c r="B73" s="1"/>
      <c r="C73" s="1" t="s">
        <v>95</v>
      </c>
      <c r="D73" s="1"/>
      <c r="E73" s="14"/>
      <c r="F73" s="15"/>
      <c r="G73" s="16"/>
      <c r="H73" s="15"/>
      <c r="I73" s="14"/>
      <c r="J73" s="15"/>
      <c r="K73" s="16"/>
      <c r="L73" s="15"/>
      <c r="M73" s="17"/>
      <c r="N73" s="17"/>
      <c r="O73" s="17"/>
    </row>
    <row r="74" spans="1:16">
      <c r="A74" s="1"/>
      <c r="B74" s="1"/>
      <c r="C74" s="1"/>
      <c r="D74" s="1" t="s">
        <v>111</v>
      </c>
      <c r="E74" s="14">
        <v>62759.33</v>
      </c>
      <c r="F74" s="15"/>
      <c r="G74" s="16"/>
      <c r="H74" s="15"/>
      <c r="I74" s="14">
        <v>50125.42</v>
      </c>
      <c r="J74" s="15"/>
      <c r="K74" s="16"/>
      <c r="L74" s="15"/>
      <c r="M74" s="17">
        <v>23250</v>
      </c>
      <c r="N74" s="17">
        <v>45000</v>
      </c>
      <c r="O74" s="17">
        <v>45000</v>
      </c>
    </row>
    <row r="75" spans="1:16">
      <c r="A75" s="1"/>
      <c r="B75" s="1"/>
      <c r="C75" s="1"/>
      <c r="D75" s="1" t="s">
        <v>245</v>
      </c>
      <c r="E75" s="14">
        <v>39185.68</v>
      </c>
      <c r="F75" s="15"/>
      <c r="G75" s="16"/>
      <c r="H75" s="15"/>
      <c r="I75" s="14">
        <v>30665.62</v>
      </c>
      <c r="J75" s="15"/>
      <c r="K75" s="16"/>
      <c r="L75" s="15"/>
      <c r="M75" s="17">
        <v>7682</v>
      </c>
      <c r="N75" s="17">
        <v>25000</v>
      </c>
      <c r="O75" s="17">
        <v>5000</v>
      </c>
      <c r="P75" s="6" t="s">
        <v>79</v>
      </c>
    </row>
    <row r="76" spans="1:16">
      <c r="A76" s="1"/>
      <c r="B76" s="1"/>
      <c r="C76" s="1"/>
      <c r="D76" s="1" t="s">
        <v>246</v>
      </c>
      <c r="E76" s="14">
        <v>6420.22</v>
      </c>
      <c r="F76" s="15"/>
      <c r="G76" s="16"/>
      <c r="H76" s="15"/>
      <c r="I76" s="14">
        <v>3095.15</v>
      </c>
      <c r="J76" s="15"/>
      <c r="K76" s="16"/>
      <c r="L76" s="15"/>
      <c r="M76" s="17">
        <v>7457</v>
      </c>
      <c r="N76" s="17">
        <v>10000</v>
      </c>
      <c r="O76" s="17">
        <v>10000</v>
      </c>
    </row>
    <row r="77" spans="1:16" ht="19" thickBot="1">
      <c r="A77" s="1"/>
      <c r="B77" s="1"/>
      <c r="C77" s="1"/>
      <c r="D77" s="1" t="s">
        <v>247</v>
      </c>
      <c r="E77" s="18">
        <v>0</v>
      </c>
      <c r="F77" s="15"/>
      <c r="G77" s="19">
        <v>107000</v>
      </c>
      <c r="H77" s="15"/>
      <c r="I77" s="18">
        <v>934.93</v>
      </c>
      <c r="J77" s="15"/>
      <c r="K77" s="19">
        <v>105000</v>
      </c>
      <c r="L77" s="15"/>
      <c r="M77" s="20">
        <v>836.06</v>
      </c>
      <c r="N77" s="20">
        <v>1000</v>
      </c>
      <c r="O77" s="20">
        <v>1000</v>
      </c>
    </row>
    <row r="78" spans="1:16">
      <c r="A78" s="1"/>
      <c r="B78" s="1"/>
      <c r="C78" s="1" t="s">
        <v>248</v>
      </c>
      <c r="D78" s="1"/>
      <c r="E78" s="14">
        <f>ROUND(SUM(E73:E77),5)</f>
        <v>108365.23</v>
      </c>
      <c r="F78" s="15"/>
      <c r="G78" s="16">
        <f>ROUND(SUM(G73:G77),5)</f>
        <v>107000</v>
      </c>
      <c r="H78" s="15"/>
      <c r="I78" s="14">
        <f>ROUND(SUM(I73:I77),5)</f>
        <v>84821.119999999995</v>
      </c>
      <c r="J78" s="15"/>
      <c r="K78" s="16">
        <f>ROUND(SUM(K73:K77),5)</f>
        <v>105000</v>
      </c>
      <c r="L78" s="15"/>
      <c r="M78" s="17">
        <f>ROUND(SUM(M73:M77),5)</f>
        <v>39225.06</v>
      </c>
      <c r="N78" s="17">
        <f>ROUND(SUM(N73:N77),5)</f>
        <v>81000</v>
      </c>
      <c r="O78" s="17">
        <f>ROUND(SUM(O73:O77),5)</f>
        <v>61000</v>
      </c>
    </row>
    <row r="79" spans="1:16" ht="28.75" customHeight="1">
      <c r="A79" s="1"/>
      <c r="B79" s="1"/>
      <c r="C79" s="1" t="s">
        <v>249</v>
      </c>
      <c r="D79" s="1"/>
      <c r="E79" s="14">
        <v>167259.65</v>
      </c>
      <c r="F79" s="15"/>
      <c r="G79" s="16">
        <v>163600</v>
      </c>
      <c r="H79" s="15"/>
      <c r="I79" s="14">
        <v>166731.32999999999</v>
      </c>
      <c r="J79" s="15"/>
      <c r="K79" s="16">
        <v>170000</v>
      </c>
      <c r="L79" s="15"/>
      <c r="M79" s="17">
        <v>116532</v>
      </c>
      <c r="N79" s="39">
        <v>175000</v>
      </c>
      <c r="O79" s="39">
        <v>57318</v>
      </c>
      <c r="P79" s="6" t="s">
        <v>212</v>
      </c>
    </row>
    <row r="80" spans="1:16">
      <c r="A80" s="1"/>
      <c r="B80" s="1"/>
      <c r="C80" s="1" t="s">
        <v>250</v>
      </c>
      <c r="D80" s="1"/>
      <c r="E80" s="14"/>
      <c r="F80" s="15"/>
      <c r="G80" s="16"/>
      <c r="H80" s="15"/>
      <c r="I80" s="14"/>
      <c r="J80" s="15"/>
      <c r="K80" s="16"/>
      <c r="L80" s="15"/>
      <c r="M80" s="17"/>
      <c r="N80" s="17"/>
      <c r="O80" s="17"/>
    </row>
    <row r="81" spans="1:16">
      <c r="A81" s="1"/>
      <c r="B81" s="1"/>
      <c r="C81" s="1"/>
      <c r="D81" s="1" t="s">
        <v>251</v>
      </c>
      <c r="E81" s="14">
        <v>8954.9699999999993</v>
      </c>
      <c r="F81" s="15"/>
      <c r="G81" s="16"/>
      <c r="H81" s="15"/>
      <c r="I81" s="14">
        <v>8030</v>
      </c>
      <c r="J81" s="15"/>
      <c r="K81" s="16"/>
      <c r="L81" s="15"/>
      <c r="M81" s="17">
        <v>4745</v>
      </c>
      <c r="N81" s="39">
        <v>8000</v>
      </c>
      <c r="O81" s="39">
        <v>4000</v>
      </c>
    </row>
    <row r="82" spans="1:16">
      <c r="A82" s="1"/>
      <c r="B82" s="1"/>
      <c r="C82" s="1"/>
      <c r="D82" s="1" t="s">
        <v>219</v>
      </c>
      <c r="E82" s="14">
        <v>1800</v>
      </c>
      <c r="F82" s="15"/>
      <c r="G82" s="16"/>
      <c r="H82" s="15"/>
      <c r="I82" s="14">
        <v>1800</v>
      </c>
      <c r="J82" s="15"/>
      <c r="K82" s="16"/>
      <c r="L82" s="15"/>
      <c r="M82" s="17">
        <v>1050</v>
      </c>
      <c r="N82" s="17">
        <v>1800</v>
      </c>
      <c r="O82" s="39">
        <v>0</v>
      </c>
      <c r="P82" s="6" t="s">
        <v>80</v>
      </c>
    </row>
    <row r="83" spans="1:16">
      <c r="A83" s="1"/>
      <c r="B83" s="1"/>
      <c r="C83" s="1"/>
      <c r="D83" s="1" t="s">
        <v>124</v>
      </c>
      <c r="E83" s="14">
        <v>0</v>
      </c>
      <c r="F83" s="15"/>
      <c r="G83" s="16"/>
      <c r="H83" s="15"/>
      <c r="I83" s="14">
        <v>0</v>
      </c>
      <c r="J83" s="15"/>
      <c r="K83" s="16"/>
      <c r="L83" s="15"/>
      <c r="M83" s="17">
        <v>66911</v>
      </c>
      <c r="N83" s="39">
        <v>100000</v>
      </c>
      <c r="O83" s="39">
        <v>70000</v>
      </c>
    </row>
    <row r="84" spans="1:16">
      <c r="A84" s="1"/>
      <c r="B84" s="1"/>
      <c r="C84" s="1"/>
      <c r="D84" s="1" t="s">
        <v>125</v>
      </c>
      <c r="E84" s="14">
        <v>1984.76</v>
      </c>
      <c r="F84" s="15"/>
      <c r="G84" s="16"/>
      <c r="H84" s="15"/>
      <c r="I84" s="14">
        <v>-5429.39</v>
      </c>
      <c r="J84" s="15"/>
      <c r="K84" s="16"/>
      <c r="L84" s="15"/>
      <c r="M84" s="17">
        <v>-10364</v>
      </c>
      <c r="N84" s="17"/>
      <c r="O84" s="39"/>
    </row>
    <row r="85" spans="1:16">
      <c r="A85" s="1"/>
      <c r="B85" s="1"/>
      <c r="C85" s="1"/>
      <c r="D85" s="1" t="s">
        <v>126</v>
      </c>
      <c r="E85" s="14">
        <v>305.5</v>
      </c>
      <c r="F85" s="15"/>
      <c r="G85" s="16"/>
      <c r="H85" s="15"/>
      <c r="I85" s="14">
        <v>282</v>
      </c>
      <c r="J85" s="15"/>
      <c r="K85" s="16"/>
      <c r="L85" s="15"/>
      <c r="M85" s="17"/>
      <c r="N85" s="17"/>
      <c r="O85" s="39"/>
    </row>
    <row r="86" spans="1:16">
      <c r="A86" s="1"/>
      <c r="B86" s="1"/>
      <c r="C86" s="1"/>
      <c r="D86" s="1" t="s">
        <v>127</v>
      </c>
      <c r="E86" s="14">
        <v>110086.39999999999</v>
      </c>
      <c r="F86" s="15"/>
      <c r="G86" s="16"/>
      <c r="H86" s="15"/>
      <c r="I86" s="14">
        <v>121104.47</v>
      </c>
      <c r="J86" s="15"/>
      <c r="K86" s="16"/>
      <c r="L86" s="15"/>
      <c r="M86" s="17"/>
      <c r="N86" s="39"/>
      <c r="O86" s="39"/>
      <c r="P86" s="6" t="s">
        <v>87</v>
      </c>
    </row>
    <row r="87" spans="1:16">
      <c r="A87" s="1"/>
      <c r="B87" s="1"/>
      <c r="C87" s="1"/>
      <c r="D87" s="1" t="s">
        <v>134</v>
      </c>
      <c r="E87" s="14">
        <v>42.24</v>
      </c>
      <c r="F87" s="15"/>
      <c r="G87" s="16"/>
      <c r="H87" s="15"/>
      <c r="I87" s="14">
        <v>23.2</v>
      </c>
      <c r="J87" s="15"/>
      <c r="K87" s="16"/>
      <c r="L87" s="15"/>
      <c r="M87" s="17"/>
      <c r="N87" s="17"/>
      <c r="O87" s="39"/>
    </row>
    <row r="88" spans="1:16">
      <c r="A88" s="1"/>
      <c r="B88" s="1"/>
      <c r="C88" s="1"/>
      <c r="D88" s="1" t="s">
        <v>140</v>
      </c>
      <c r="E88" s="14">
        <v>21.67</v>
      </c>
      <c r="F88" s="15"/>
      <c r="G88" s="16"/>
      <c r="H88" s="15"/>
      <c r="I88" s="14">
        <v>187.39</v>
      </c>
      <c r="J88" s="15"/>
      <c r="K88" s="16"/>
      <c r="L88" s="15"/>
      <c r="M88" s="17"/>
      <c r="N88" s="17"/>
      <c r="O88" s="39"/>
    </row>
    <row r="89" spans="1:16">
      <c r="A89" s="1"/>
      <c r="B89" s="1"/>
      <c r="C89" s="1"/>
      <c r="D89" s="1" t="s">
        <v>141</v>
      </c>
      <c r="E89" s="14">
        <v>99.3</v>
      </c>
      <c r="F89" s="15"/>
      <c r="G89" s="16"/>
      <c r="H89" s="15"/>
      <c r="I89" s="14"/>
      <c r="J89" s="15"/>
      <c r="K89" s="16"/>
      <c r="L89" s="15"/>
      <c r="M89" s="17"/>
      <c r="N89" s="17"/>
      <c r="O89" s="39"/>
    </row>
    <row r="90" spans="1:16">
      <c r="A90" s="1"/>
      <c r="B90" s="1"/>
      <c r="C90" s="1"/>
      <c r="D90" s="1" t="s">
        <v>128</v>
      </c>
      <c r="E90" s="14">
        <v>0</v>
      </c>
      <c r="F90" s="15"/>
      <c r="G90" s="16"/>
      <c r="H90" s="15"/>
      <c r="I90" s="14">
        <v>5.05</v>
      </c>
      <c r="J90" s="15"/>
      <c r="K90" s="16"/>
      <c r="L90" s="15"/>
      <c r="M90" s="17"/>
      <c r="N90" s="17"/>
      <c r="O90" s="39"/>
    </row>
    <row r="91" spans="1:16">
      <c r="A91" s="1"/>
      <c r="B91" s="1"/>
      <c r="C91" s="1"/>
      <c r="D91" s="1" t="s">
        <v>142</v>
      </c>
      <c r="E91" s="14">
        <v>0.2</v>
      </c>
      <c r="F91" s="15"/>
      <c r="G91" s="16"/>
      <c r="H91" s="15"/>
      <c r="I91" s="14">
        <v>2.2999999999999998</v>
      </c>
      <c r="J91" s="15"/>
      <c r="K91" s="16"/>
      <c r="L91" s="15"/>
      <c r="M91" s="17"/>
      <c r="N91" s="17"/>
      <c r="O91" s="39"/>
    </row>
    <row r="92" spans="1:16">
      <c r="A92" s="1"/>
      <c r="B92" s="1"/>
      <c r="C92" s="1"/>
      <c r="D92" s="1" t="s">
        <v>129</v>
      </c>
      <c r="E92" s="14">
        <v>0</v>
      </c>
      <c r="F92" s="15"/>
      <c r="G92" s="16"/>
      <c r="H92" s="15"/>
      <c r="I92" s="14">
        <v>202.16</v>
      </c>
      <c r="J92" s="15"/>
      <c r="K92" s="16"/>
      <c r="L92" s="15"/>
      <c r="M92" s="17"/>
      <c r="N92" s="17"/>
      <c r="O92" s="39"/>
    </row>
    <row r="93" spans="1:16">
      <c r="A93" s="1"/>
      <c r="B93" s="1"/>
      <c r="C93" s="1"/>
      <c r="D93" s="1" t="s">
        <v>143</v>
      </c>
      <c r="E93" s="14">
        <v>870.36</v>
      </c>
      <c r="F93" s="15"/>
      <c r="G93" s="16"/>
      <c r="H93" s="15"/>
      <c r="I93" s="14">
        <v>250.59</v>
      </c>
      <c r="J93" s="15"/>
      <c r="K93" s="16"/>
      <c r="L93" s="15"/>
      <c r="M93" s="17">
        <v>325</v>
      </c>
      <c r="N93" s="17">
        <v>325</v>
      </c>
      <c r="O93" s="39">
        <v>325</v>
      </c>
    </row>
    <row r="94" spans="1:16">
      <c r="A94" s="1"/>
      <c r="B94" s="1"/>
      <c r="C94" s="1"/>
      <c r="D94" s="1" t="s">
        <v>144</v>
      </c>
      <c r="E94" s="14">
        <v>217.59</v>
      </c>
      <c r="F94" s="15"/>
      <c r="G94" s="16"/>
      <c r="H94" s="15"/>
      <c r="I94" s="14">
        <v>182.99</v>
      </c>
      <c r="J94" s="15"/>
      <c r="K94" s="16"/>
      <c r="L94" s="15"/>
      <c r="M94" s="17"/>
      <c r="N94" s="17"/>
      <c r="O94" s="39"/>
    </row>
    <row r="95" spans="1:16" ht="19" thickBot="1">
      <c r="A95" s="1"/>
      <c r="B95" s="1"/>
      <c r="C95" s="1"/>
      <c r="D95" s="1" t="s">
        <v>145</v>
      </c>
      <c r="E95" s="18">
        <v>0</v>
      </c>
      <c r="F95" s="15"/>
      <c r="G95" s="19">
        <v>140000</v>
      </c>
      <c r="H95" s="15"/>
      <c r="I95" s="18">
        <v>0</v>
      </c>
      <c r="J95" s="15"/>
      <c r="K95" s="19">
        <v>130000</v>
      </c>
      <c r="L95" s="15"/>
      <c r="M95" s="20">
        <v>0</v>
      </c>
      <c r="N95" s="20">
        <v>1000</v>
      </c>
      <c r="O95" s="42">
        <v>1000</v>
      </c>
    </row>
    <row r="96" spans="1:16">
      <c r="A96" s="1"/>
      <c r="B96" s="1"/>
      <c r="C96" s="1" t="s">
        <v>146</v>
      </c>
      <c r="D96" s="1"/>
      <c r="E96" s="14">
        <f>ROUND(SUM(E80:E95),5)</f>
        <v>124382.99</v>
      </c>
      <c r="F96" s="15"/>
      <c r="G96" s="16">
        <f>ROUND(SUM(G80:G95),5)</f>
        <v>140000</v>
      </c>
      <c r="H96" s="15"/>
      <c r="I96" s="14">
        <f>ROUND(SUM(I80:I95),5)</f>
        <v>126640.76</v>
      </c>
      <c r="J96" s="15"/>
      <c r="K96" s="16">
        <f>ROUND(SUM(K80:K95),5)</f>
        <v>130000</v>
      </c>
      <c r="L96" s="15"/>
      <c r="M96" s="17">
        <f>ROUND(SUM(M80:M95),5)</f>
        <v>62667</v>
      </c>
      <c r="N96" s="17">
        <f>ROUND(SUM(N80:N95),5)</f>
        <v>111125</v>
      </c>
      <c r="O96" s="39">
        <f>ROUND(SUM(O80:O95),5)</f>
        <v>75325</v>
      </c>
    </row>
    <row r="97" spans="1:16" ht="28.75" customHeight="1">
      <c r="A97" s="1"/>
      <c r="B97" s="1"/>
      <c r="C97" s="1" t="s">
        <v>155</v>
      </c>
      <c r="D97" s="1"/>
      <c r="E97" s="14">
        <v>217.5</v>
      </c>
      <c r="F97" s="15"/>
      <c r="G97" s="16">
        <v>50</v>
      </c>
      <c r="H97" s="15"/>
      <c r="I97" s="14">
        <v>0</v>
      </c>
      <c r="J97" s="15"/>
      <c r="K97" s="16">
        <v>50</v>
      </c>
      <c r="L97" s="15"/>
      <c r="M97" s="17">
        <v>0</v>
      </c>
      <c r="N97" s="17">
        <v>0</v>
      </c>
      <c r="O97" s="39">
        <v>100</v>
      </c>
    </row>
    <row r="98" spans="1:16">
      <c r="A98" s="1"/>
      <c r="B98" s="1"/>
      <c r="C98" s="1" t="s">
        <v>156</v>
      </c>
      <c r="D98" s="1"/>
      <c r="E98" s="14">
        <v>21849.96</v>
      </c>
      <c r="F98" s="15"/>
      <c r="G98" s="16">
        <v>25000</v>
      </c>
      <c r="H98" s="15"/>
      <c r="I98" s="14">
        <v>21849.96</v>
      </c>
      <c r="J98" s="15"/>
      <c r="K98" s="16">
        <v>25000</v>
      </c>
      <c r="L98" s="15"/>
      <c r="M98" s="17">
        <v>12746</v>
      </c>
      <c r="N98" s="17">
        <v>22500</v>
      </c>
      <c r="O98" s="39">
        <v>22500</v>
      </c>
      <c r="P98" s="6" t="s">
        <v>214</v>
      </c>
    </row>
    <row r="99" spans="1:16">
      <c r="A99" s="1"/>
      <c r="B99" s="1"/>
      <c r="C99" s="1" t="s">
        <v>170</v>
      </c>
      <c r="D99" s="1"/>
      <c r="E99" s="14">
        <v>0</v>
      </c>
      <c r="F99" s="15"/>
      <c r="G99" s="16">
        <v>300</v>
      </c>
      <c r="H99" s="15"/>
      <c r="I99" s="14">
        <v>0</v>
      </c>
      <c r="J99" s="15"/>
      <c r="K99" s="16">
        <v>300</v>
      </c>
      <c r="L99" s="15"/>
      <c r="M99" s="17"/>
      <c r="N99" s="17">
        <v>3000</v>
      </c>
      <c r="O99" s="17">
        <v>4000</v>
      </c>
      <c r="P99" s="6" t="s">
        <v>215</v>
      </c>
    </row>
    <row r="100" spans="1:16">
      <c r="A100" s="1"/>
      <c r="B100" s="1"/>
      <c r="C100" s="1" t="s">
        <v>171</v>
      </c>
      <c r="D100" s="1"/>
      <c r="E100" s="14">
        <v>4358.6400000000003</v>
      </c>
      <c r="F100" s="15"/>
      <c r="G100" s="16">
        <v>5000</v>
      </c>
      <c r="H100" s="15"/>
      <c r="I100" s="14">
        <v>3277.55</v>
      </c>
      <c r="J100" s="15"/>
      <c r="K100" s="16">
        <v>5000</v>
      </c>
      <c r="L100" s="15"/>
      <c r="M100" s="17">
        <v>281.99</v>
      </c>
      <c r="N100" s="17">
        <v>2000</v>
      </c>
      <c r="O100" s="17">
        <v>4000</v>
      </c>
      <c r="P100" s="6" t="s">
        <v>85</v>
      </c>
    </row>
    <row r="101" spans="1:16">
      <c r="A101" s="1"/>
      <c r="B101" s="1"/>
      <c r="C101" s="1" t="s">
        <v>172</v>
      </c>
      <c r="D101" s="1"/>
      <c r="E101" s="14">
        <v>14007.17</v>
      </c>
      <c r="F101" s="15"/>
      <c r="G101" s="16">
        <v>14000</v>
      </c>
      <c r="H101" s="15"/>
      <c r="I101" s="14">
        <v>14564.7</v>
      </c>
      <c r="J101" s="15"/>
      <c r="K101" s="16">
        <v>14800</v>
      </c>
      <c r="L101" s="15"/>
      <c r="M101" s="17">
        <v>15075</v>
      </c>
      <c r="N101" s="17">
        <v>15000</v>
      </c>
      <c r="O101" s="17">
        <v>0</v>
      </c>
    </row>
    <row r="102" spans="1:16">
      <c r="A102" s="1"/>
      <c r="B102" s="1"/>
      <c r="C102" s="1" t="s">
        <v>173</v>
      </c>
      <c r="D102" s="1"/>
      <c r="E102" s="14">
        <v>0</v>
      </c>
      <c r="F102" s="15"/>
      <c r="G102" s="16">
        <v>500</v>
      </c>
      <c r="H102" s="15"/>
      <c r="I102" s="14">
        <v>0</v>
      </c>
      <c r="J102" s="15"/>
      <c r="K102" s="16">
        <v>200</v>
      </c>
      <c r="L102" s="15"/>
      <c r="M102" s="17">
        <v>0</v>
      </c>
      <c r="N102" s="17">
        <v>0</v>
      </c>
      <c r="O102" s="17">
        <v>0</v>
      </c>
    </row>
    <row r="103" spans="1:16">
      <c r="A103" s="1"/>
      <c r="B103" s="1"/>
      <c r="C103" s="1" t="s">
        <v>174</v>
      </c>
      <c r="D103" s="1"/>
      <c r="E103" s="14"/>
      <c r="F103" s="15"/>
      <c r="G103" s="16"/>
      <c r="H103" s="15"/>
      <c r="I103" s="14"/>
      <c r="J103" s="15"/>
      <c r="K103" s="16"/>
      <c r="L103" s="15"/>
      <c r="M103" s="17"/>
      <c r="N103" s="17"/>
      <c r="O103" s="17"/>
    </row>
    <row r="104" spans="1:16">
      <c r="A104" s="1"/>
      <c r="B104" s="1"/>
      <c r="C104" s="1"/>
      <c r="D104" s="1" t="s">
        <v>175</v>
      </c>
      <c r="E104" s="14">
        <v>3114.57</v>
      </c>
      <c r="F104" s="15"/>
      <c r="G104" s="16"/>
      <c r="H104" s="15"/>
      <c r="I104" s="14">
        <v>2339.5</v>
      </c>
      <c r="J104" s="15"/>
      <c r="K104" s="16"/>
      <c r="L104" s="15"/>
      <c r="M104" s="17">
        <v>2128.13</v>
      </c>
      <c r="N104" s="17">
        <v>3000</v>
      </c>
      <c r="O104" s="17">
        <v>3000</v>
      </c>
      <c r="P104" s="6" t="s">
        <v>86</v>
      </c>
    </row>
    <row r="105" spans="1:16">
      <c r="A105" s="1"/>
      <c r="B105" s="1"/>
      <c r="C105" s="1"/>
      <c r="D105" s="1" t="s">
        <v>176</v>
      </c>
      <c r="E105" s="14">
        <v>2476.7199999999998</v>
      </c>
      <c r="F105" s="15"/>
      <c r="G105" s="16"/>
      <c r="H105" s="15"/>
      <c r="I105" s="14">
        <v>1968.23</v>
      </c>
      <c r="J105" s="15"/>
      <c r="K105" s="16"/>
      <c r="L105" s="15"/>
      <c r="M105" s="17">
        <v>839</v>
      </c>
      <c r="N105" s="17">
        <v>2000</v>
      </c>
      <c r="O105" s="17">
        <v>2000</v>
      </c>
      <c r="P105" s="6" t="s">
        <v>86</v>
      </c>
    </row>
    <row r="106" spans="1:16" ht="19" thickBot="1">
      <c r="A106" s="1"/>
      <c r="B106" s="1"/>
      <c r="C106" s="1"/>
      <c r="D106" s="1" t="s">
        <v>177</v>
      </c>
      <c r="E106" s="18">
        <v>0</v>
      </c>
      <c r="F106" s="15"/>
      <c r="G106" s="19">
        <v>4000</v>
      </c>
      <c r="H106" s="15"/>
      <c r="I106" s="18">
        <v>0</v>
      </c>
      <c r="J106" s="15"/>
      <c r="K106" s="19">
        <v>4500</v>
      </c>
      <c r="L106" s="15"/>
      <c r="M106" s="20"/>
      <c r="N106" s="20"/>
      <c r="O106" s="20"/>
    </row>
    <row r="107" spans="1:16">
      <c r="A107" s="1"/>
      <c r="B107" s="1"/>
      <c r="C107" s="1" t="s">
        <v>185</v>
      </c>
      <c r="D107" s="1"/>
      <c r="E107" s="14">
        <f>ROUND(SUM(E103:E106),5)</f>
        <v>5591.29</v>
      </c>
      <c r="F107" s="15"/>
      <c r="G107" s="16">
        <f>ROUND(SUM(G103:G106),5)</f>
        <v>4000</v>
      </c>
      <c r="H107" s="15"/>
      <c r="I107" s="14">
        <f>ROUND(SUM(I103:I106),5)</f>
        <v>4307.7299999999996</v>
      </c>
      <c r="J107" s="15"/>
      <c r="K107" s="16">
        <f>ROUND(SUM(K103:K106),5)</f>
        <v>4500</v>
      </c>
      <c r="L107" s="15"/>
      <c r="M107" s="17">
        <f>ROUND(SUM(M103:M106),5)</f>
        <v>2967.13</v>
      </c>
      <c r="N107" s="17">
        <f>ROUND(SUM(N103:N106),5)</f>
        <v>5000</v>
      </c>
      <c r="O107" s="17">
        <f>ROUND(SUM(O103:O106),5)</f>
        <v>5000</v>
      </c>
    </row>
    <row r="108" spans="1:16" ht="28.75" customHeight="1">
      <c r="A108" s="1"/>
      <c r="B108" s="1"/>
      <c r="C108" s="1" t="s">
        <v>186</v>
      </c>
      <c r="D108" s="1"/>
      <c r="E108" s="14">
        <v>2308</v>
      </c>
      <c r="F108" s="15"/>
      <c r="G108" s="16">
        <v>2500</v>
      </c>
      <c r="H108" s="15"/>
      <c r="I108" s="14">
        <v>2308</v>
      </c>
      <c r="J108" s="15"/>
      <c r="K108" s="16">
        <v>2500</v>
      </c>
      <c r="L108" s="15"/>
      <c r="M108" s="17">
        <v>2308</v>
      </c>
      <c r="N108" s="17">
        <v>2500</v>
      </c>
      <c r="O108" s="39">
        <v>2500</v>
      </c>
      <c r="P108" s="6" t="s">
        <v>216</v>
      </c>
    </row>
    <row r="109" spans="1:16">
      <c r="A109" s="1"/>
      <c r="B109" s="1"/>
      <c r="C109" s="1" t="s">
        <v>187</v>
      </c>
      <c r="D109" s="1"/>
      <c r="E109" s="14">
        <v>2309.5</v>
      </c>
      <c r="F109" s="15"/>
      <c r="G109" s="16">
        <v>1500</v>
      </c>
      <c r="H109" s="15"/>
      <c r="I109" s="14">
        <v>433.01</v>
      </c>
      <c r="J109" s="15"/>
      <c r="K109" s="16">
        <v>500</v>
      </c>
      <c r="L109" s="15"/>
      <c r="M109" s="17">
        <v>0</v>
      </c>
      <c r="N109" s="17">
        <v>500</v>
      </c>
      <c r="O109" s="39">
        <v>500</v>
      </c>
    </row>
    <row r="110" spans="1:16" ht="19" thickBot="1">
      <c r="A110" s="1"/>
      <c r="B110" s="1"/>
      <c r="C110" s="1" t="s">
        <v>188</v>
      </c>
      <c r="D110" s="1"/>
      <c r="E110" s="18">
        <v>429.95</v>
      </c>
      <c r="F110" s="15"/>
      <c r="G110" s="19">
        <v>100</v>
      </c>
      <c r="H110" s="15"/>
      <c r="I110" s="18">
        <v>232.59</v>
      </c>
      <c r="J110" s="15"/>
      <c r="K110" s="19">
        <v>100</v>
      </c>
      <c r="L110" s="15"/>
      <c r="M110" s="20">
        <v>0</v>
      </c>
      <c r="N110" s="20">
        <v>0</v>
      </c>
      <c r="O110" s="42">
        <v>0</v>
      </c>
    </row>
    <row r="111" spans="1:16">
      <c r="A111" s="1"/>
      <c r="B111" s="1" t="s">
        <v>189</v>
      </c>
      <c r="C111" s="1"/>
      <c r="D111" s="1"/>
      <c r="E111" s="14">
        <f>ROUND(E72+SUM(E78:E79)+SUM(E96:E102)+SUM(E107:E110),5)</f>
        <v>451079.88</v>
      </c>
      <c r="F111" s="15"/>
      <c r="G111" s="16">
        <f>ROUND(G72+SUM(G78:G79)+SUM(G96:G102)+SUM(G107:G110),5)</f>
        <v>463550</v>
      </c>
      <c r="H111" s="15"/>
      <c r="I111" s="14">
        <f>ROUND(I72+SUM(I78:I79)+SUM(I96:I102)+SUM(I107:I110),5)</f>
        <v>425166.75</v>
      </c>
      <c r="J111" s="15"/>
      <c r="K111" s="16">
        <f>ROUND(K72+SUM(K78:K79)+SUM(K96:K102)+SUM(K107:K110),5)</f>
        <v>457950</v>
      </c>
      <c r="L111" s="15"/>
      <c r="M111" s="17">
        <f>ROUND(M72+SUM(M78:M79)+SUM(M96:M102)+SUM(M107:M110),5)</f>
        <v>251802.18</v>
      </c>
      <c r="N111" s="17">
        <f>ROUND(N72+SUM(N78:N79)+SUM(N96:N102)+SUM(N107:N110),5)</f>
        <v>417625</v>
      </c>
      <c r="O111" s="17">
        <f>ROUND(O72+SUM(O78:O79)+SUM(O96:O102)+SUM(O107:O110),5)</f>
        <v>232243</v>
      </c>
      <c r="P111" s="6" t="s">
        <v>227</v>
      </c>
    </row>
    <row r="112" spans="1:16" ht="28.75" customHeight="1">
      <c r="A112" s="1"/>
      <c r="B112" s="1" t="s">
        <v>32</v>
      </c>
      <c r="C112" s="1"/>
      <c r="D112" s="1"/>
      <c r="E112" s="14"/>
      <c r="F112" s="15"/>
      <c r="G112" s="16"/>
      <c r="H112" s="15"/>
      <c r="I112" s="14"/>
      <c r="J112" s="15"/>
      <c r="K112" s="16"/>
      <c r="L112" s="15"/>
      <c r="M112" s="17"/>
      <c r="N112" s="17"/>
      <c r="O112" s="17"/>
    </row>
    <row r="113" spans="1:15">
      <c r="A113" s="1"/>
      <c r="B113" s="1"/>
      <c r="C113" s="1" t="s">
        <v>190</v>
      </c>
      <c r="D113" s="1"/>
      <c r="E113" s="14">
        <v>0</v>
      </c>
      <c r="F113" s="15"/>
      <c r="G113" s="16"/>
      <c r="H113" s="15"/>
      <c r="I113" s="21">
        <v>2674.81</v>
      </c>
      <c r="J113" s="15"/>
      <c r="K113" s="16"/>
      <c r="L113" s="15"/>
      <c r="M113" s="17">
        <v>89.91</v>
      </c>
      <c r="N113" s="17">
        <v>100</v>
      </c>
      <c r="O113" s="17">
        <v>0</v>
      </c>
    </row>
    <row r="114" spans="1:15" ht="19" thickBot="1">
      <c r="A114" s="1"/>
      <c r="B114" s="1"/>
      <c r="C114" s="1" t="s">
        <v>33</v>
      </c>
      <c r="D114" s="1"/>
      <c r="E114" s="21">
        <v>0</v>
      </c>
      <c r="F114" s="15"/>
      <c r="G114" s="16"/>
      <c r="H114" s="15"/>
      <c r="I114" s="21"/>
      <c r="J114" s="15"/>
      <c r="K114" s="16"/>
      <c r="L114" s="15"/>
      <c r="M114" s="17"/>
      <c r="N114" s="17"/>
      <c r="O114" s="17"/>
    </row>
    <row r="115" spans="1:15" ht="19" thickBot="1">
      <c r="A115" s="1"/>
      <c r="B115" s="1" t="s">
        <v>34</v>
      </c>
      <c r="C115" s="1"/>
      <c r="D115" s="1"/>
      <c r="E115" s="24">
        <f>ROUND(SUM(E112:E114),5)</f>
        <v>0</v>
      </c>
      <c r="F115" s="15"/>
      <c r="G115" s="19"/>
      <c r="H115" s="15"/>
      <c r="I115" s="24">
        <f>ROUND(SUM(I112:I114),5)</f>
        <v>2674.81</v>
      </c>
      <c r="J115" s="15"/>
      <c r="K115" s="19">
        <v>10000</v>
      </c>
      <c r="L115" s="15"/>
      <c r="M115" s="20">
        <v>89.91</v>
      </c>
      <c r="N115" s="20">
        <v>100</v>
      </c>
      <c r="O115" s="20">
        <v>0</v>
      </c>
    </row>
    <row r="116" spans="1:15" ht="28.75" customHeight="1">
      <c r="A116" s="1" t="s">
        <v>191</v>
      </c>
      <c r="B116" s="1"/>
      <c r="C116" s="1"/>
      <c r="D116" s="1"/>
      <c r="E116" s="14">
        <f>ROUND(E71+E111+E115,5)</f>
        <v>451079.88</v>
      </c>
      <c r="F116" s="15"/>
      <c r="G116" s="16">
        <f>ROUND(G71+G111+G115,5)</f>
        <v>463550</v>
      </c>
      <c r="H116" s="15"/>
      <c r="I116" s="14">
        <f>ROUND(I71+I111+I115,5)</f>
        <v>427841.56</v>
      </c>
      <c r="J116" s="15"/>
      <c r="K116" s="16">
        <f>ROUND(K71+K111+K115,5)</f>
        <v>467950</v>
      </c>
      <c r="L116" s="15"/>
      <c r="M116" s="17">
        <f>ROUND(M71+M111+M115,5)</f>
        <v>251892.09</v>
      </c>
      <c r="N116" s="17">
        <f>ROUND(N71+N111+N115,5)</f>
        <v>417725</v>
      </c>
      <c r="O116" s="17">
        <f>ROUND(O71+O111+O115,5)</f>
        <v>232243</v>
      </c>
    </row>
    <row r="117" spans="1:15" ht="28.75" customHeight="1">
      <c r="A117" s="1" t="s">
        <v>25</v>
      </c>
      <c r="B117" s="1"/>
      <c r="C117" s="1"/>
      <c r="D117" s="1"/>
      <c r="E117" s="14"/>
      <c r="F117" s="15"/>
      <c r="G117" s="16"/>
      <c r="H117" s="15"/>
      <c r="I117" s="14"/>
      <c r="J117" s="15"/>
      <c r="K117" s="16"/>
      <c r="L117" s="15"/>
      <c r="M117" s="17"/>
      <c r="N117" s="17"/>
      <c r="O117" s="17"/>
    </row>
    <row r="118" spans="1:15">
      <c r="A118" s="1"/>
      <c r="B118" s="1" t="s">
        <v>26</v>
      </c>
      <c r="C118" s="1"/>
      <c r="D118" s="1"/>
      <c r="E118" s="14">
        <v>38383.120000000003</v>
      </c>
      <c r="F118" s="15"/>
      <c r="G118" s="16"/>
      <c r="H118" s="15"/>
      <c r="I118" s="14">
        <v>33761.699999999997</v>
      </c>
      <c r="J118" s="15"/>
      <c r="K118" s="16"/>
      <c r="L118" s="15"/>
      <c r="M118" s="17">
        <v>39830</v>
      </c>
      <c r="N118" s="17">
        <v>40000</v>
      </c>
      <c r="O118" s="17">
        <v>22000</v>
      </c>
    </row>
    <row r="119" spans="1:15">
      <c r="A119" s="1"/>
      <c r="B119" s="1" t="s">
        <v>27</v>
      </c>
      <c r="C119" s="1"/>
      <c r="D119" s="1"/>
      <c r="E119" s="14">
        <v>6648.43</v>
      </c>
      <c r="F119" s="15"/>
      <c r="G119" s="16"/>
      <c r="H119" s="15"/>
      <c r="I119" s="14">
        <v>5602.31</v>
      </c>
      <c r="J119" s="15"/>
      <c r="K119" s="16"/>
      <c r="L119" s="15"/>
      <c r="M119" s="17">
        <v>3700</v>
      </c>
      <c r="N119" s="17">
        <v>4000</v>
      </c>
      <c r="O119" s="17">
        <v>500</v>
      </c>
    </row>
    <row r="120" spans="1:15" ht="19" thickBot="1">
      <c r="A120" s="1"/>
      <c r="B120" s="1" t="s">
        <v>28</v>
      </c>
      <c r="C120" s="1"/>
      <c r="D120" s="1"/>
      <c r="E120" s="18">
        <v>0</v>
      </c>
      <c r="F120" s="15"/>
      <c r="G120" s="19">
        <v>50000</v>
      </c>
      <c r="H120" s="15"/>
      <c r="I120" s="18"/>
      <c r="J120" s="15"/>
      <c r="K120" s="19">
        <v>42500</v>
      </c>
      <c r="L120" s="15"/>
      <c r="M120" s="20">
        <v>-1500</v>
      </c>
      <c r="N120" s="20">
        <v>0</v>
      </c>
      <c r="O120" s="20">
        <v>0</v>
      </c>
    </row>
    <row r="121" spans="1:15">
      <c r="A121" s="1" t="s">
        <v>160</v>
      </c>
      <c r="B121" s="1"/>
      <c r="C121" s="1"/>
      <c r="D121" s="1"/>
      <c r="E121" s="14">
        <f>ROUND(SUM(E117:E120),5)</f>
        <v>45031.55</v>
      </c>
      <c r="F121" s="15"/>
      <c r="G121" s="16">
        <f>ROUND(SUM(G117:G120),5)</f>
        <v>50000</v>
      </c>
      <c r="H121" s="15"/>
      <c r="I121" s="14">
        <f>ROUND(SUM(I117:I120),5)</f>
        <v>39364.01</v>
      </c>
      <c r="J121" s="15"/>
      <c r="K121" s="16">
        <f>ROUND(SUM(K117:K120),5)</f>
        <v>42500</v>
      </c>
      <c r="L121" s="15"/>
      <c r="M121" s="17">
        <f>ROUND(SUM(M117:M120),5)</f>
        <v>42030</v>
      </c>
      <c r="N121" s="17">
        <f>ROUND(SUM(N117:N120),5)</f>
        <v>44000</v>
      </c>
      <c r="O121" s="17">
        <f>ROUND(SUM(O117:O120),5)</f>
        <v>22500</v>
      </c>
    </row>
    <row r="122" spans="1:15" ht="28.75" customHeight="1">
      <c r="A122" s="1" t="s">
        <v>161</v>
      </c>
      <c r="B122" s="1"/>
      <c r="C122" s="1"/>
      <c r="D122" s="1"/>
      <c r="E122" s="14"/>
      <c r="F122" s="15"/>
      <c r="G122" s="16"/>
      <c r="H122" s="15"/>
      <c r="I122" s="14"/>
      <c r="J122" s="15"/>
      <c r="K122" s="16"/>
      <c r="L122" s="15"/>
      <c r="M122" s="17"/>
      <c r="N122" s="17"/>
      <c r="O122" s="17"/>
    </row>
    <row r="123" spans="1:15">
      <c r="A123" s="1"/>
      <c r="B123" s="1" t="s">
        <v>162</v>
      </c>
      <c r="C123" s="1"/>
      <c r="D123" s="1"/>
      <c r="E123" s="14">
        <v>3347.22</v>
      </c>
      <c r="F123" s="15"/>
      <c r="G123" s="16"/>
      <c r="H123" s="15"/>
      <c r="I123" s="14">
        <v>1223.5899999999999</v>
      </c>
      <c r="J123" s="15"/>
      <c r="K123" s="16"/>
      <c r="L123" s="15"/>
      <c r="M123" s="17">
        <v>1090.3900000000001</v>
      </c>
      <c r="N123" s="17">
        <v>3000</v>
      </c>
      <c r="O123" s="17">
        <v>3000</v>
      </c>
    </row>
    <row r="124" spans="1:15">
      <c r="A124" s="1"/>
      <c r="B124" s="1" t="s">
        <v>164</v>
      </c>
      <c r="C124" s="1"/>
      <c r="D124" s="1"/>
      <c r="E124" s="14"/>
      <c r="F124" s="15"/>
      <c r="G124" s="16"/>
      <c r="H124" s="15"/>
      <c r="I124" s="14"/>
      <c r="J124" s="15"/>
      <c r="K124" s="16"/>
      <c r="L124" s="15"/>
      <c r="M124" s="17"/>
      <c r="N124" s="17"/>
      <c r="O124" s="17"/>
    </row>
    <row r="125" spans="1:15">
      <c r="A125" s="1"/>
      <c r="B125" s="1"/>
      <c r="C125" s="1" t="s">
        <v>165</v>
      </c>
      <c r="D125" s="1"/>
      <c r="E125" s="14">
        <v>500</v>
      </c>
      <c r="F125" s="15"/>
      <c r="G125" s="16"/>
      <c r="H125" s="15"/>
      <c r="I125" s="14">
        <v>0</v>
      </c>
      <c r="J125" s="15"/>
      <c r="K125" s="16"/>
      <c r="L125" s="15"/>
      <c r="M125" s="17"/>
      <c r="N125" s="17"/>
      <c r="O125" s="17"/>
    </row>
    <row r="126" spans="1:15">
      <c r="A126" s="1"/>
      <c r="B126" s="1"/>
      <c r="C126" s="1" t="s">
        <v>166</v>
      </c>
      <c r="D126" s="1"/>
      <c r="E126" s="14">
        <v>0</v>
      </c>
      <c r="F126" s="15"/>
      <c r="G126" s="16"/>
      <c r="H126" s="15"/>
      <c r="I126" s="14">
        <v>3300</v>
      </c>
      <c r="J126" s="15"/>
      <c r="K126" s="16"/>
      <c r="L126" s="15"/>
      <c r="M126" s="17">
        <v>2922</v>
      </c>
      <c r="N126" s="17">
        <v>3300</v>
      </c>
      <c r="O126" s="17">
        <v>3300</v>
      </c>
    </row>
    <row r="127" spans="1:15">
      <c r="A127" s="1"/>
      <c r="B127" s="1"/>
      <c r="C127" s="1" t="s">
        <v>167</v>
      </c>
      <c r="D127" s="1"/>
      <c r="E127" s="14">
        <v>1574.83</v>
      </c>
      <c r="F127" s="15"/>
      <c r="G127" s="16"/>
      <c r="H127" s="15"/>
      <c r="I127" s="14">
        <v>1623.95</v>
      </c>
      <c r="J127" s="15"/>
      <c r="K127" s="16"/>
      <c r="L127" s="15"/>
      <c r="M127" s="17">
        <v>607.5</v>
      </c>
      <c r="N127" s="17">
        <v>700</v>
      </c>
      <c r="O127" s="17">
        <v>700</v>
      </c>
    </row>
    <row r="128" spans="1:15" ht="19" thickBot="1">
      <c r="A128" s="1"/>
      <c r="B128" s="1"/>
      <c r="C128" s="1" t="s">
        <v>168</v>
      </c>
      <c r="D128" s="1"/>
      <c r="E128" s="18">
        <v>0</v>
      </c>
      <c r="F128" s="15"/>
      <c r="G128" s="16"/>
      <c r="H128" s="15"/>
      <c r="I128" s="18">
        <v>0</v>
      </c>
      <c r="J128" s="15"/>
      <c r="K128" s="16"/>
      <c r="L128" s="15"/>
      <c r="M128" s="17"/>
      <c r="N128" s="17"/>
      <c r="O128" s="17"/>
    </row>
    <row r="129" spans="1:16">
      <c r="A129" s="1"/>
      <c r="B129" s="1" t="s">
        <v>169</v>
      </c>
      <c r="C129" s="1"/>
      <c r="D129" s="1"/>
      <c r="E129" s="14">
        <f>ROUND(SUM(E124:E128),5)</f>
        <v>2074.83</v>
      </c>
      <c r="F129" s="15"/>
      <c r="G129" s="16"/>
      <c r="H129" s="15"/>
      <c r="I129" s="14">
        <f>ROUND(SUM(I124:I128),5)</f>
        <v>4923.95</v>
      </c>
      <c r="J129" s="15"/>
      <c r="K129" s="16"/>
      <c r="L129" s="15"/>
      <c r="M129" s="17">
        <f>SUM(M125:M128)</f>
        <v>3529.5</v>
      </c>
      <c r="N129" s="17">
        <f>SUM(N125:N128)</f>
        <v>4000</v>
      </c>
      <c r="O129" s="17">
        <f>SUM(O125:O128)</f>
        <v>4000</v>
      </c>
    </row>
    <row r="130" spans="1:16" ht="28.75" customHeight="1">
      <c r="A130" s="1"/>
      <c r="B130" s="1" t="s">
        <v>48</v>
      </c>
      <c r="C130" s="1"/>
      <c r="D130" s="1"/>
      <c r="E130" s="14">
        <v>7295.07</v>
      </c>
      <c r="F130" s="15"/>
      <c r="G130" s="16"/>
      <c r="H130" s="15"/>
      <c r="I130" s="14">
        <v>9745.7000000000007</v>
      </c>
      <c r="J130" s="15"/>
      <c r="K130" s="16"/>
      <c r="L130" s="15"/>
      <c r="M130" s="17">
        <v>3526</v>
      </c>
      <c r="N130" s="17">
        <v>6500</v>
      </c>
      <c r="O130" s="17">
        <v>6500</v>
      </c>
    </row>
    <row r="131" spans="1:16">
      <c r="A131" s="1"/>
      <c r="B131" s="1" t="s">
        <v>49</v>
      </c>
      <c r="C131" s="1"/>
      <c r="D131" s="1"/>
      <c r="E131" s="14">
        <v>5530</v>
      </c>
      <c r="F131" s="15"/>
      <c r="G131" s="16"/>
      <c r="H131" s="15"/>
      <c r="I131" s="14">
        <v>6847.48</v>
      </c>
      <c r="J131" s="15"/>
      <c r="K131" s="16"/>
      <c r="L131" s="15"/>
      <c r="M131" s="17"/>
      <c r="N131" s="17">
        <v>5000</v>
      </c>
      <c r="O131" s="17">
        <v>5000</v>
      </c>
    </row>
    <row r="132" spans="1:16">
      <c r="A132" s="1"/>
      <c r="B132" s="1" t="s">
        <v>50</v>
      </c>
      <c r="C132" s="1"/>
      <c r="D132" s="1"/>
      <c r="E132" s="14">
        <v>5640</v>
      </c>
      <c r="F132" s="15"/>
      <c r="G132" s="16"/>
      <c r="H132" s="15"/>
      <c r="I132" s="14">
        <v>5000</v>
      </c>
      <c r="J132" s="15"/>
      <c r="K132" s="16"/>
      <c r="L132" s="15"/>
      <c r="M132" s="17"/>
      <c r="N132" s="17">
        <v>2000</v>
      </c>
      <c r="O132" s="17">
        <v>3500</v>
      </c>
      <c r="P132" s="6" t="s">
        <v>217</v>
      </c>
    </row>
    <row r="133" spans="1:16">
      <c r="A133" s="1"/>
      <c r="B133" s="1" t="s">
        <v>51</v>
      </c>
      <c r="C133" s="1"/>
      <c r="D133" s="1"/>
      <c r="E133" s="14">
        <v>2903.54</v>
      </c>
      <c r="F133" s="15"/>
      <c r="G133" s="16"/>
      <c r="H133" s="15"/>
      <c r="I133" s="14">
        <v>0</v>
      </c>
      <c r="J133" s="15"/>
      <c r="K133" s="16"/>
      <c r="L133" s="15"/>
      <c r="M133" s="17"/>
      <c r="N133" s="17"/>
      <c r="O133" s="17"/>
    </row>
    <row r="134" spans="1:16">
      <c r="A134" s="1"/>
      <c r="B134" s="1" t="s">
        <v>52</v>
      </c>
      <c r="C134" s="1"/>
      <c r="D134" s="1"/>
      <c r="E134" s="14">
        <v>0</v>
      </c>
      <c r="F134" s="15"/>
      <c r="G134" s="16"/>
      <c r="H134" s="15"/>
      <c r="I134" s="14">
        <v>12740.5</v>
      </c>
      <c r="J134" s="15"/>
      <c r="K134" s="16"/>
      <c r="L134" s="15"/>
      <c r="M134" s="17">
        <v>7909</v>
      </c>
      <c r="N134" s="17">
        <v>10000</v>
      </c>
      <c r="O134" s="17">
        <v>10000</v>
      </c>
    </row>
    <row r="135" spans="1:16">
      <c r="A135" s="1"/>
      <c r="B135" s="1" t="s">
        <v>53</v>
      </c>
      <c r="C135" s="1"/>
      <c r="D135" s="1"/>
      <c r="E135" s="14">
        <v>0</v>
      </c>
      <c r="F135" s="15"/>
      <c r="G135" s="16"/>
      <c r="H135" s="15"/>
      <c r="I135" s="14">
        <v>3600</v>
      </c>
      <c r="J135" s="15"/>
      <c r="K135" s="16"/>
      <c r="L135" s="15"/>
      <c r="M135" s="17"/>
      <c r="N135" s="17"/>
      <c r="O135" s="17"/>
    </row>
    <row r="136" spans="1:16">
      <c r="A136" s="1"/>
      <c r="B136" s="1" t="s">
        <v>178</v>
      </c>
      <c r="C136" s="1"/>
      <c r="D136" s="1"/>
      <c r="E136" s="14">
        <v>1803.92</v>
      </c>
      <c r="F136" s="15"/>
      <c r="G136" s="16"/>
      <c r="H136" s="15"/>
      <c r="I136" s="14">
        <v>1935.38</v>
      </c>
      <c r="J136" s="15"/>
      <c r="K136" s="16"/>
      <c r="L136" s="15"/>
      <c r="M136" s="17">
        <v>927</v>
      </c>
      <c r="N136" s="17">
        <v>2000</v>
      </c>
      <c r="O136" s="17">
        <v>1500</v>
      </c>
    </row>
    <row r="137" spans="1:16" ht="19" thickBot="1">
      <c r="A137" s="1"/>
      <c r="B137" s="1" t="s">
        <v>179</v>
      </c>
      <c r="C137" s="1"/>
      <c r="D137" s="1"/>
      <c r="E137" s="18">
        <v>0</v>
      </c>
      <c r="F137" s="15"/>
      <c r="G137" s="19">
        <v>18600</v>
      </c>
      <c r="H137" s="15"/>
      <c r="I137" s="18">
        <v>0</v>
      </c>
      <c r="J137" s="15"/>
      <c r="K137" s="19">
        <v>44000</v>
      </c>
      <c r="L137" s="15"/>
      <c r="M137" s="20"/>
      <c r="N137" s="20"/>
      <c r="O137" s="20"/>
    </row>
    <row r="138" spans="1:16">
      <c r="A138" s="1" t="s">
        <v>65</v>
      </c>
      <c r="B138" s="1"/>
      <c r="C138" s="1"/>
      <c r="D138" s="1"/>
      <c r="E138" s="14">
        <f>ROUND(SUM(E122:E123)+SUM(E129:E137),5)</f>
        <v>28594.58</v>
      </c>
      <c r="F138" s="15"/>
      <c r="G138" s="16">
        <f>ROUND(SUM(G122:G123)+SUM(G129:G137),5)</f>
        <v>18600</v>
      </c>
      <c r="H138" s="15"/>
      <c r="I138" s="14">
        <f>ROUND(SUM(I122:I123)+SUM(I129:I137),5)</f>
        <v>46016.6</v>
      </c>
      <c r="J138" s="15"/>
      <c r="K138" s="16">
        <f>ROUND(SUM(K122:K123)+SUM(K129:K137),5)</f>
        <v>44000</v>
      </c>
      <c r="L138" s="15"/>
      <c r="M138" s="17">
        <f>ROUND(SUM(M122:M123)+SUM(M129:M137),5)</f>
        <v>16981.89</v>
      </c>
      <c r="N138" s="17">
        <f>ROUND(SUM(N122:N123)+SUM(N129:N137),5)</f>
        <v>32500</v>
      </c>
      <c r="O138" s="17">
        <f>ROUND(SUM(O122:O123)+SUM(O129:O137),5)</f>
        <v>33500</v>
      </c>
    </row>
    <row r="139" spans="1:16" ht="28.75" customHeight="1">
      <c r="A139" s="1" t="s">
        <v>20</v>
      </c>
      <c r="B139" s="1"/>
      <c r="C139" s="1"/>
      <c r="D139" s="1"/>
      <c r="E139" s="14"/>
      <c r="F139" s="15"/>
      <c r="G139" s="16"/>
      <c r="H139" s="15"/>
      <c r="I139" s="14"/>
      <c r="J139" s="15"/>
      <c r="K139" s="16">
        <v>20000</v>
      </c>
      <c r="L139" s="15"/>
      <c r="M139" s="17"/>
      <c r="N139" s="17"/>
      <c r="O139" s="17"/>
    </row>
    <row r="140" spans="1:16">
      <c r="A140" s="1"/>
      <c r="B140" s="1" t="s">
        <v>21</v>
      </c>
      <c r="C140" s="1"/>
      <c r="D140" s="1"/>
      <c r="E140" s="14"/>
      <c r="F140" s="15"/>
      <c r="G140" s="16"/>
      <c r="H140" s="15"/>
      <c r="I140" s="14"/>
      <c r="J140" s="15"/>
      <c r="K140" s="16"/>
      <c r="L140" s="15"/>
      <c r="M140" s="17"/>
      <c r="N140" s="17"/>
      <c r="O140" s="17"/>
    </row>
    <row r="141" spans="1:16">
      <c r="A141" s="1"/>
      <c r="B141" s="1"/>
      <c r="C141" s="1" t="s">
        <v>22</v>
      </c>
      <c r="D141" s="1"/>
      <c r="E141" s="14">
        <v>24254.55</v>
      </c>
      <c r="F141" s="15"/>
      <c r="G141" s="16"/>
      <c r="H141" s="15"/>
      <c r="I141" s="14">
        <v>16915.490000000002</v>
      </c>
      <c r="J141" s="15"/>
      <c r="K141" s="16"/>
      <c r="L141" s="15"/>
      <c r="M141" s="17">
        <v>0</v>
      </c>
      <c r="N141" s="17">
        <v>15000</v>
      </c>
      <c r="O141" s="17">
        <v>15000</v>
      </c>
      <c r="P141" s="6" t="s">
        <v>213</v>
      </c>
    </row>
    <row r="142" spans="1:16">
      <c r="A142" s="1"/>
      <c r="B142" s="1"/>
      <c r="C142" s="1" t="s">
        <v>23</v>
      </c>
      <c r="D142" s="1"/>
      <c r="E142" s="14">
        <v>1700</v>
      </c>
      <c r="F142" s="15"/>
      <c r="G142" s="16"/>
      <c r="H142" s="15"/>
      <c r="I142" s="14">
        <v>500</v>
      </c>
      <c r="J142" s="15"/>
      <c r="K142" s="16"/>
      <c r="L142" s="15"/>
      <c r="M142" s="17">
        <v>0</v>
      </c>
      <c r="N142" s="17">
        <v>1750</v>
      </c>
      <c r="O142" s="17">
        <v>2000</v>
      </c>
      <c r="P142" s="6" t="s">
        <v>218</v>
      </c>
    </row>
    <row r="143" spans="1:16">
      <c r="A143" s="1"/>
      <c r="B143" s="1"/>
      <c r="C143" s="1" t="s">
        <v>24</v>
      </c>
      <c r="D143" s="1"/>
      <c r="E143" s="14">
        <v>2373.52</v>
      </c>
      <c r="F143" s="15"/>
      <c r="G143" s="16"/>
      <c r="H143" s="15"/>
      <c r="I143" s="21">
        <v>2406.63</v>
      </c>
      <c r="J143" s="15"/>
      <c r="K143" s="16"/>
      <c r="L143" s="15"/>
      <c r="M143" s="17">
        <v>0</v>
      </c>
      <c r="N143" s="17">
        <v>2500</v>
      </c>
      <c r="O143" s="17">
        <v>2500</v>
      </c>
    </row>
    <row r="144" spans="1:16" ht="19" thickBot="1">
      <c r="A144" s="1"/>
      <c r="B144" s="1"/>
      <c r="C144" s="1" t="s">
        <v>138</v>
      </c>
      <c r="D144" s="1"/>
      <c r="E144" s="18">
        <v>1480.62</v>
      </c>
      <c r="F144" s="15"/>
      <c r="G144" s="16"/>
      <c r="H144" s="15"/>
      <c r="I144" s="18">
        <v>2442.58</v>
      </c>
      <c r="J144" s="15"/>
      <c r="K144" s="16"/>
      <c r="L144" s="15"/>
      <c r="M144" s="20"/>
      <c r="N144" s="20"/>
      <c r="O144" s="20"/>
    </row>
    <row r="145" spans="1:15">
      <c r="A145" s="1"/>
      <c r="B145" s="1" t="s">
        <v>139</v>
      </c>
      <c r="C145" s="1"/>
      <c r="D145" s="1"/>
      <c r="E145" s="14">
        <f>ROUND(SUM(E140:E144),5)</f>
        <v>29808.69</v>
      </c>
      <c r="F145" s="15"/>
      <c r="G145" s="16"/>
      <c r="H145" s="15"/>
      <c r="I145" s="14">
        <f>ROUND(SUM(I140:I144),5)</f>
        <v>22264.7</v>
      </c>
      <c r="J145" s="15"/>
      <c r="K145" s="16"/>
      <c r="L145" s="15"/>
      <c r="M145" s="17">
        <f>ROUND(SUM(M140:M144),5)</f>
        <v>0</v>
      </c>
      <c r="N145" s="17">
        <f>ROUND(SUM(N140:N144),5)</f>
        <v>19250</v>
      </c>
      <c r="O145" s="17">
        <f>ROUND(SUM(O140:O144),5)</f>
        <v>19500</v>
      </c>
    </row>
    <row r="146" spans="1:15" ht="28.75" customHeight="1">
      <c r="A146" s="1"/>
      <c r="B146" s="1" t="s">
        <v>37</v>
      </c>
      <c r="C146" s="1"/>
      <c r="D146" s="1"/>
      <c r="E146" s="14"/>
      <c r="F146" s="15"/>
      <c r="G146" s="16"/>
      <c r="H146" s="15"/>
      <c r="I146" s="14"/>
      <c r="J146" s="15"/>
      <c r="K146" s="16"/>
      <c r="L146" s="15"/>
      <c r="M146" s="17"/>
      <c r="N146" s="17"/>
      <c r="O146" s="17"/>
    </row>
    <row r="147" spans="1:15" ht="19" thickBot="1">
      <c r="A147" s="1"/>
      <c r="B147" s="1"/>
      <c r="C147" s="1" t="s">
        <v>38</v>
      </c>
      <c r="D147" s="1"/>
      <c r="E147" s="18">
        <v>1500</v>
      </c>
      <c r="F147" s="15"/>
      <c r="G147" s="16"/>
      <c r="H147" s="15"/>
      <c r="I147" s="18"/>
      <c r="J147" s="15"/>
      <c r="K147" s="16"/>
      <c r="L147" s="15"/>
      <c r="M147" s="20"/>
      <c r="N147" s="20"/>
      <c r="O147" s="20"/>
    </row>
    <row r="148" spans="1:15">
      <c r="A148" s="1"/>
      <c r="B148" s="1" t="s">
        <v>39</v>
      </c>
      <c r="C148" s="1"/>
      <c r="D148" s="1"/>
      <c r="E148" s="14">
        <f>ROUND(SUM(E146:E147),5)</f>
        <v>1500</v>
      </c>
      <c r="F148" s="15"/>
      <c r="G148" s="16"/>
      <c r="H148" s="15"/>
      <c r="I148" s="14">
        <f>ROUND(SUM(I146:I147),5)</f>
        <v>0</v>
      </c>
      <c r="J148" s="15"/>
      <c r="K148" s="16"/>
      <c r="L148" s="15"/>
      <c r="M148" s="17">
        <f>ROUND(SUM(M146:M147),5)</f>
        <v>0</v>
      </c>
      <c r="N148" s="17">
        <f>ROUND(SUM(N146:N147),5)</f>
        <v>0</v>
      </c>
      <c r="O148" s="17">
        <f>ROUND(SUM(O146:O147),5)</f>
        <v>0</v>
      </c>
    </row>
    <row r="149" spans="1:15" ht="28.75" customHeight="1">
      <c r="A149" s="1"/>
      <c r="B149" s="1" t="s">
        <v>40</v>
      </c>
      <c r="C149" s="1"/>
      <c r="D149" s="1"/>
      <c r="E149" s="14"/>
      <c r="F149" s="15"/>
      <c r="G149" s="16"/>
      <c r="H149" s="15"/>
      <c r="I149" s="14"/>
      <c r="J149" s="15"/>
      <c r="K149" s="16"/>
      <c r="L149" s="15"/>
      <c r="M149" s="17"/>
      <c r="N149" s="17"/>
      <c r="O149" s="17"/>
    </row>
    <row r="150" spans="1:15" ht="19" thickBot="1">
      <c r="A150" s="1"/>
      <c r="B150" s="1"/>
      <c r="C150" s="1" t="s">
        <v>147</v>
      </c>
      <c r="D150" s="1"/>
      <c r="E150" s="18">
        <v>514.94000000000005</v>
      </c>
      <c r="F150" s="15"/>
      <c r="G150" s="16"/>
      <c r="H150" s="15"/>
      <c r="I150" s="18">
        <v>385.2</v>
      </c>
      <c r="J150" s="15"/>
      <c r="K150" s="16"/>
      <c r="L150" s="15"/>
      <c r="M150" s="20"/>
      <c r="N150" s="20"/>
      <c r="O150" s="20"/>
    </row>
    <row r="151" spans="1:15" ht="19" thickBot="1">
      <c r="A151" s="1"/>
      <c r="B151" s="1"/>
      <c r="C151" s="1" t="s">
        <v>130</v>
      </c>
      <c r="D151" s="1"/>
      <c r="E151" s="18">
        <v>0</v>
      </c>
      <c r="F151" s="15"/>
      <c r="G151" s="16"/>
      <c r="H151" s="15"/>
      <c r="I151" s="18">
        <v>1800</v>
      </c>
      <c r="J151" s="15"/>
      <c r="K151" s="16"/>
      <c r="L151" s="15"/>
      <c r="M151" s="20"/>
      <c r="N151" s="20">
        <v>1800</v>
      </c>
      <c r="O151" s="20">
        <v>1800</v>
      </c>
    </row>
    <row r="152" spans="1:15" ht="19" thickBot="1">
      <c r="A152" s="1"/>
      <c r="B152" s="1"/>
      <c r="C152" s="1" t="s">
        <v>131</v>
      </c>
      <c r="D152" s="1"/>
      <c r="E152" s="18">
        <v>0</v>
      </c>
      <c r="F152" s="15"/>
      <c r="G152" s="16"/>
      <c r="H152" s="15"/>
      <c r="I152" s="18">
        <v>1429.18</v>
      </c>
      <c r="J152" s="15"/>
      <c r="K152" s="16"/>
      <c r="L152" s="15"/>
      <c r="M152" s="20"/>
      <c r="N152" s="20">
        <v>100</v>
      </c>
      <c r="O152" s="20">
        <v>100</v>
      </c>
    </row>
    <row r="153" spans="1:15">
      <c r="A153" s="1"/>
      <c r="B153" s="1" t="s">
        <v>148</v>
      </c>
      <c r="C153" s="1"/>
      <c r="D153" s="1"/>
      <c r="E153" s="14">
        <f>ROUND(SUM(E149:E150),5)</f>
        <v>514.94000000000005</v>
      </c>
      <c r="F153" s="15"/>
      <c r="G153" s="16"/>
      <c r="H153" s="15"/>
      <c r="I153" s="14">
        <f>ROUND(SUM(I150:I152),5)</f>
        <v>3614.38</v>
      </c>
      <c r="J153" s="15"/>
      <c r="K153" s="16"/>
      <c r="L153" s="15"/>
      <c r="M153" s="17">
        <f>ROUND(SUM(M149:M150),5)</f>
        <v>0</v>
      </c>
      <c r="N153" s="17">
        <f>ROUND(SUM(N149:N150),5)</f>
        <v>0</v>
      </c>
      <c r="O153" s="17">
        <f>SUM(O151:O152)</f>
        <v>1900</v>
      </c>
    </row>
    <row r="154" spans="1:15" ht="28.75" customHeight="1" thickBot="1">
      <c r="A154" s="1"/>
      <c r="B154" s="1" t="s">
        <v>149</v>
      </c>
      <c r="C154" s="1"/>
      <c r="D154" s="1"/>
      <c r="E154" s="18">
        <v>0</v>
      </c>
      <c r="F154" s="15"/>
      <c r="G154" s="19">
        <v>15000</v>
      </c>
      <c r="H154" s="15"/>
      <c r="I154" s="18"/>
      <c r="J154" s="15"/>
      <c r="K154" s="19"/>
      <c r="L154" s="15"/>
      <c r="M154" s="20">
        <v>0</v>
      </c>
      <c r="N154" s="20">
        <v>0</v>
      </c>
      <c r="O154" s="20">
        <v>0</v>
      </c>
    </row>
    <row r="155" spans="1:15">
      <c r="A155" s="1" t="s">
        <v>44</v>
      </c>
      <c r="B155" s="1"/>
      <c r="C155" s="1"/>
      <c r="D155" s="1"/>
      <c r="E155" s="14">
        <f>ROUND(E139+E145+E148+SUM(E153:E154),5)</f>
        <v>31823.63</v>
      </c>
      <c r="F155" s="15"/>
      <c r="G155" s="16">
        <f>ROUND(G139+G145+G148+SUM(G153:G154),5)</f>
        <v>15000</v>
      </c>
      <c r="H155" s="15"/>
      <c r="I155" s="14">
        <f>ROUND(I139+I145+I148+SUM(I153:I154),5)</f>
        <v>25879.08</v>
      </c>
      <c r="J155" s="15"/>
      <c r="K155" s="16">
        <f>ROUND(K139+K145+K148+SUM(K153:K154),5)</f>
        <v>20000</v>
      </c>
      <c r="L155" s="15"/>
      <c r="M155" s="17">
        <f>ROUND(M139+M145+M148+SUM(M153:M154),5)</f>
        <v>0</v>
      </c>
      <c r="N155" s="17">
        <f>ROUND(N139+N145+N148+SUM(N153:N154),5)</f>
        <v>19250</v>
      </c>
      <c r="O155" s="17">
        <f>ROUND(O139+O145+O148+SUM(O153:O154),5)</f>
        <v>21400</v>
      </c>
    </row>
    <row r="156" spans="1:15" ht="28.75" customHeight="1">
      <c r="A156" s="1" t="s">
        <v>45</v>
      </c>
      <c r="B156" s="1"/>
      <c r="C156" s="1"/>
      <c r="D156" s="1"/>
      <c r="E156" s="14"/>
      <c r="F156" s="15"/>
      <c r="G156" s="16"/>
      <c r="H156" s="15"/>
      <c r="I156" s="14"/>
      <c r="J156" s="15"/>
      <c r="K156" s="16"/>
      <c r="L156" s="15"/>
      <c r="M156" s="17"/>
      <c r="N156" s="17"/>
      <c r="O156" s="17"/>
    </row>
    <row r="157" spans="1:15">
      <c r="A157" s="1"/>
      <c r="B157" s="1" t="s">
        <v>193</v>
      </c>
      <c r="C157" s="1"/>
      <c r="D157" s="1"/>
      <c r="E157" s="14">
        <v>12830.72</v>
      </c>
      <c r="F157" s="15"/>
      <c r="G157" s="16"/>
      <c r="H157" s="15"/>
      <c r="I157" s="14">
        <v>9780.68</v>
      </c>
      <c r="J157" s="15"/>
      <c r="K157" s="16"/>
      <c r="L157" s="15"/>
      <c r="M157" s="17"/>
      <c r="N157" s="17">
        <v>8000</v>
      </c>
      <c r="O157" s="17">
        <v>8000</v>
      </c>
    </row>
    <row r="158" spans="1:15">
      <c r="A158" s="1"/>
      <c r="B158" s="1" t="s">
        <v>194</v>
      </c>
      <c r="C158" s="1"/>
      <c r="D158" s="1"/>
      <c r="E158" s="14"/>
      <c r="F158" s="15"/>
      <c r="G158" s="16"/>
      <c r="H158" s="15"/>
      <c r="I158" s="14"/>
      <c r="J158" s="15"/>
      <c r="K158" s="16"/>
      <c r="L158" s="15"/>
      <c r="M158" s="17"/>
      <c r="N158" s="17"/>
      <c r="O158" s="17"/>
    </row>
    <row r="159" spans="1:15">
      <c r="A159" s="1"/>
      <c r="B159" s="1"/>
      <c r="C159" s="1" t="s">
        <v>195</v>
      </c>
      <c r="D159" s="1"/>
      <c r="E159" s="14">
        <v>174.33</v>
      </c>
      <c r="F159" s="15"/>
      <c r="G159" s="16"/>
      <c r="H159" s="15"/>
      <c r="I159" s="14">
        <v>207.85</v>
      </c>
      <c r="J159" s="15"/>
      <c r="K159" s="16"/>
      <c r="L159" s="15"/>
      <c r="M159" s="17">
        <v>191</v>
      </c>
      <c r="N159" s="17">
        <v>200</v>
      </c>
      <c r="O159" s="17">
        <v>200</v>
      </c>
    </row>
    <row r="160" spans="1:15">
      <c r="A160" s="1"/>
      <c r="B160" s="1"/>
      <c r="C160" s="1" t="s">
        <v>196</v>
      </c>
      <c r="D160" s="1"/>
      <c r="E160" s="14">
        <v>1008.56</v>
      </c>
      <c r="F160" s="15"/>
      <c r="G160" s="16"/>
      <c r="H160" s="15"/>
      <c r="I160" s="14">
        <v>1792.13</v>
      </c>
      <c r="J160" s="15"/>
      <c r="K160" s="16"/>
      <c r="L160" s="15"/>
      <c r="M160" s="17"/>
      <c r="N160" s="17"/>
      <c r="O160" s="17"/>
    </row>
    <row r="161" spans="1:15">
      <c r="A161" s="1"/>
      <c r="B161" s="1"/>
      <c r="C161" s="1" t="s">
        <v>197</v>
      </c>
      <c r="D161" s="1"/>
      <c r="E161" s="14">
        <v>138</v>
      </c>
      <c r="F161" s="15"/>
      <c r="G161" s="16"/>
      <c r="H161" s="15"/>
      <c r="I161" s="27">
        <v>0</v>
      </c>
      <c r="J161" s="15"/>
      <c r="K161" s="16"/>
      <c r="L161" s="15"/>
      <c r="M161" s="17"/>
      <c r="N161" s="17"/>
      <c r="O161" s="17"/>
    </row>
    <row r="162" spans="1:15">
      <c r="A162" s="1"/>
      <c r="B162" s="1"/>
      <c r="C162" s="1" t="s">
        <v>120</v>
      </c>
      <c r="D162" s="1"/>
      <c r="E162" s="14"/>
      <c r="F162" s="15"/>
      <c r="G162" s="16"/>
      <c r="H162" s="15"/>
      <c r="J162" s="15"/>
      <c r="K162" s="16"/>
      <c r="L162" s="15"/>
      <c r="M162" s="17">
        <v>541.34</v>
      </c>
      <c r="N162" s="17">
        <v>600</v>
      </c>
      <c r="O162" s="17">
        <v>600</v>
      </c>
    </row>
    <row r="163" spans="1:15">
      <c r="A163" s="1"/>
      <c r="B163" s="1"/>
      <c r="C163" s="1" t="s">
        <v>198</v>
      </c>
      <c r="D163" s="1"/>
      <c r="E163" s="14">
        <v>42</v>
      </c>
      <c r="F163" s="15"/>
      <c r="G163" s="16"/>
      <c r="H163" s="15"/>
      <c r="I163" s="14">
        <v>0</v>
      </c>
      <c r="J163" s="15"/>
      <c r="K163" s="16"/>
      <c r="L163" s="15"/>
      <c r="M163" s="17"/>
      <c r="N163" s="17"/>
      <c r="O163" s="17"/>
    </row>
    <row r="164" spans="1:15" ht="19" thickBot="1">
      <c r="A164" s="1"/>
      <c r="B164" s="1"/>
      <c r="C164" s="1" t="s">
        <v>199</v>
      </c>
      <c r="D164" s="1"/>
      <c r="E164" s="18">
        <v>400</v>
      </c>
      <c r="F164" s="15"/>
      <c r="G164" s="16"/>
      <c r="H164" s="15"/>
      <c r="I164" s="18">
        <v>500</v>
      </c>
      <c r="J164" s="15"/>
      <c r="K164" s="16"/>
      <c r="L164" s="15"/>
      <c r="M164" s="17">
        <v>250</v>
      </c>
      <c r="N164" s="17">
        <v>250</v>
      </c>
      <c r="O164" s="17">
        <v>250</v>
      </c>
    </row>
    <row r="165" spans="1:15">
      <c r="A165" s="1"/>
      <c r="B165" s="1"/>
      <c r="C165" s="1" t="s">
        <v>4</v>
      </c>
      <c r="D165" s="1"/>
      <c r="E165" s="21"/>
      <c r="F165" s="15"/>
      <c r="G165" s="16"/>
      <c r="H165" s="15"/>
      <c r="I165" s="21">
        <v>1165.96</v>
      </c>
      <c r="J165" s="15"/>
      <c r="K165" s="16"/>
      <c r="L165" s="15"/>
      <c r="M165" s="17"/>
      <c r="N165" s="17"/>
      <c r="O165" s="17"/>
    </row>
    <row r="166" spans="1:15">
      <c r="A166" s="1"/>
      <c r="B166" s="1"/>
      <c r="C166" s="1" t="s">
        <v>121</v>
      </c>
      <c r="D166" s="1"/>
      <c r="E166" s="21"/>
      <c r="F166" s="15"/>
      <c r="G166" s="16"/>
      <c r="H166" s="15"/>
      <c r="I166" s="21"/>
      <c r="J166" s="15"/>
      <c r="K166" s="16"/>
      <c r="L166" s="15"/>
      <c r="M166" s="17">
        <v>249.46</v>
      </c>
      <c r="N166" s="17">
        <v>500</v>
      </c>
      <c r="O166" s="17">
        <v>500</v>
      </c>
    </row>
    <row r="167" spans="1:15">
      <c r="A167" s="1"/>
      <c r="B167" s="1" t="s">
        <v>200</v>
      </c>
      <c r="C167" s="1"/>
      <c r="D167" s="1"/>
      <c r="E167" s="14">
        <f>ROUND(SUM(E158:E164),5)</f>
        <v>1762.89</v>
      </c>
      <c r="F167" s="15"/>
      <c r="G167" s="16"/>
      <c r="H167" s="15"/>
      <c r="I167" s="14">
        <f>ROUND(SUM(I158:I165),5)</f>
        <v>3665.94</v>
      </c>
      <c r="J167" s="15"/>
      <c r="K167" s="16"/>
      <c r="L167" s="15"/>
      <c r="M167" s="14">
        <f>ROUND(SUM(M158:M166),5)</f>
        <v>1231.8</v>
      </c>
      <c r="N167" s="14">
        <f>ROUND(SUM(N158:N166),5)</f>
        <v>1550</v>
      </c>
      <c r="O167" s="14">
        <f>ROUND(SUM(O158:O166),5)</f>
        <v>1550</v>
      </c>
    </row>
    <row r="168" spans="1:15" ht="28.75" customHeight="1">
      <c r="A168" s="1"/>
      <c r="B168" s="1" t="s">
        <v>201</v>
      </c>
      <c r="C168" s="1"/>
      <c r="D168" s="1"/>
      <c r="E168" s="14">
        <v>2997.92</v>
      </c>
      <c r="F168" s="15"/>
      <c r="G168" s="16"/>
      <c r="H168" s="15"/>
      <c r="I168" s="14">
        <v>8383.82</v>
      </c>
      <c r="J168" s="15"/>
      <c r="K168" s="16"/>
      <c r="L168" s="15"/>
      <c r="M168" s="17"/>
      <c r="N168" s="17">
        <v>10000</v>
      </c>
      <c r="O168" s="17">
        <v>10000</v>
      </c>
    </row>
    <row r="169" spans="1:15" ht="19" thickBot="1">
      <c r="A169" s="1"/>
      <c r="B169" s="1" t="s">
        <v>202</v>
      </c>
      <c r="C169" s="1"/>
      <c r="D169" s="1"/>
      <c r="E169" s="18">
        <v>0</v>
      </c>
      <c r="F169" s="15"/>
      <c r="G169" s="19">
        <v>13000</v>
      </c>
      <c r="H169" s="15"/>
      <c r="I169" s="18"/>
      <c r="J169" s="15"/>
      <c r="K169" s="19">
        <v>13000</v>
      </c>
      <c r="L169" s="15"/>
      <c r="M169" s="20"/>
      <c r="N169" s="20"/>
      <c r="O169" s="20"/>
    </row>
    <row r="170" spans="1:15">
      <c r="A170" s="1" t="s">
        <v>203</v>
      </c>
      <c r="B170" s="1"/>
      <c r="C170" s="1"/>
      <c r="D170" s="1"/>
      <c r="E170" s="14">
        <f>ROUND(SUM(E156:E157)+SUM(E167:E169),5)</f>
        <v>17591.53</v>
      </c>
      <c r="F170" s="15"/>
      <c r="G170" s="16">
        <f>ROUND(SUM(G156:G157)+SUM(G167:G169),5)</f>
        <v>13000</v>
      </c>
      <c r="H170" s="15"/>
      <c r="I170" s="14">
        <f>ROUND(SUM(I156:I157)+SUM(I167:I169),5)</f>
        <v>21830.44</v>
      </c>
      <c r="J170" s="15"/>
      <c r="K170" s="16">
        <f>ROUND(SUM(K156:K157)+SUM(K167:K169),5)</f>
        <v>13000</v>
      </c>
      <c r="L170" s="15"/>
      <c r="M170" s="17">
        <f>ROUND(SUM(M156:M157)+SUM(M167:M169),5)</f>
        <v>1231.8</v>
      </c>
      <c r="N170" s="17">
        <f>ROUND(SUM(N156:N157)+SUM(N167:N169),5)</f>
        <v>19550</v>
      </c>
      <c r="O170" s="17">
        <f>ROUND(SUM(O156:O157)+SUM(O167:O169),5)</f>
        <v>19550</v>
      </c>
    </row>
    <row r="171" spans="1:15" ht="28.75" customHeight="1">
      <c r="A171" s="1" t="s">
        <v>228</v>
      </c>
      <c r="B171" s="1"/>
      <c r="C171" s="1"/>
      <c r="D171" s="1"/>
      <c r="E171" s="14"/>
      <c r="F171" s="15"/>
      <c r="G171" s="16"/>
      <c r="H171" s="15"/>
      <c r="I171" s="14"/>
      <c r="J171" s="15"/>
      <c r="K171" s="16"/>
      <c r="L171" s="15"/>
      <c r="M171" s="17"/>
      <c r="N171" s="17"/>
      <c r="O171" s="17"/>
    </row>
    <row r="172" spans="1:15">
      <c r="A172" s="1"/>
      <c r="B172" s="1" t="s">
        <v>81</v>
      </c>
      <c r="C172" s="1"/>
      <c r="D172" s="1"/>
      <c r="E172" s="14">
        <v>575</v>
      </c>
      <c r="F172" s="15"/>
      <c r="G172" s="16"/>
      <c r="H172" s="15"/>
      <c r="I172" s="14">
        <v>0</v>
      </c>
      <c r="J172" s="15"/>
      <c r="K172" s="16"/>
      <c r="L172" s="15"/>
      <c r="M172" s="17">
        <v>600</v>
      </c>
      <c r="N172" s="17"/>
      <c r="O172" s="17"/>
    </row>
    <row r="173" spans="1:15">
      <c r="A173" s="1"/>
      <c r="B173" s="1" t="s">
        <v>82</v>
      </c>
      <c r="C173" s="1"/>
      <c r="D173" s="1"/>
      <c r="E173" s="14">
        <v>754.45</v>
      </c>
      <c r="F173" s="15"/>
      <c r="G173" s="16"/>
      <c r="H173" s="15"/>
      <c r="I173" s="14">
        <v>1048.29</v>
      </c>
      <c r="J173" s="15"/>
      <c r="K173" s="16"/>
      <c r="L173" s="15"/>
      <c r="M173" s="17"/>
      <c r="N173" s="17"/>
      <c r="O173" s="17"/>
    </row>
    <row r="174" spans="1:15">
      <c r="A174" s="1"/>
      <c r="B174" s="1" t="s">
        <v>83</v>
      </c>
      <c r="C174" s="1"/>
      <c r="D174" s="1"/>
      <c r="E174" s="14">
        <v>7013.97</v>
      </c>
      <c r="F174" s="15"/>
      <c r="G174" s="16"/>
      <c r="H174" s="15"/>
      <c r="I174" s="14">
        <v>6592.23</v>
      </c>
      <c r="J174" s="15"/>
      <c r="K174" s="16"/>
      <c r="L174" s="15"/>
      <c r="M174" s="17">
        <v>2370.0700000000002</v>
      </c>
      <c r="N174" s="17">
        <v>5000</v>
      </c>
      <c r="O174" s="17">
        <v>5000</v>
      </c>
    </row>
    <row r="175" spans="1:15" ht="19" thickBot="1">
      <c r="A175" s="1"/>
      <c r="B175" s="1" t="s">
        <v>84</v>
      </c>
      <c r="C175" s="1"/>
      <c r="D175" s="1"/>
      <c r="E175" s="18">
        <v>0</v>
      </c>
      <c r="F175" s="15"/>
      <c r="G175" s="19">
        <v>8000</v>
      </c>
      <c r="H175" s="15"/>
      <c r="I175" s="18"/>
      <c r="J175" s="15"/>
      <c r="K175" s="19">
        <v>8000</v>
      </c>
      <c r="L175" s="15"/>
      <c r="M175" s="20"/>
      <c r="N175" s="20"/>
      <c r="O175" s="20"/>
    </row>
    <row r="176" spans="1:15">
      <c r="A176" s="1" t="s">
        <v>229</v>
      </c>
      <c r="B176" s="1"/>
      <c r="C176" s="1"/>
      <c r="D176" s="1"/>
      <c r="E176" s="14">
        <f>ROUND(SUM(E171:E175),5)</f>
        <v>8343.42</v>
      </c>
      <c r="F176" s="15"/>
      <c r="G176" s="16">
        <f>ROUND(SUM(G171:G175),5)</f>
        <v>8000</v>
      </c>
      <c r="H176" s="15"/>
      <c r="I176" s="14">
        <f>ROUND(SUM(I171:I175),5)</f>
        <v>7640.52</v>
      </c>
      <c r="J176" s="15"/>
      <c r="K176" s="16">
        <f>ROUND(SUM(K171:K175),5)</f>
        <v>8000</v>
      </c>
      <c r="L176" s="15"/>
      <c r="M176" s="17">
        <f>ROUND(SUM(M171:M175),5)</f>
        <v>2970.07</v>
      </c>
      <c r="N176" s="17">
        <f>ROUND(SUM(N171:N175),5)</f>
        <v>5000</v>
      </c>
      <c r="O176" s="17">
        <f>ROUND(SUM(O171:O175),5)</f>
        <v>5000</v>
      </c>
    </row>
    <row r="177" spans="1:15" ht="28.75" customHeight="1">
      <c r="A177" s="1" t="s">
        <v>230</v>
      </c>
      <c r="B177" s="1"/>
      <c r="C177" s="1"/>
      <c r="D177" s="1"/>
      <c r="E177" s="14"/>
      <c r="F177" s="15"/>
      <c r="G177" s="16"/>
      <c r="H177" s="15"/>
      <c r="I177" s="14"/>
      <c r="J177" s="15"/>
      <c r="K177" s="16"/>
      <c r="L177" s="15"/>
      <c r="M177" s="17"/>
      <c r="N177" s="17"/>
      <c r="O177" s="17"/>
    </row>
    <row r="178" spans="1:15">
      <c r="A178" s="1"/>
      <c r="B178" s="1" t="s">
        <v>231</v>
      </c>
      <c r="C178" s="1"/>
      <c r="D178" s="1"/>
      <c r="E178" s="14"/>
      <c r="F178" s="15"/>
      <c r="G178" s="16"/>
      <c r="H178" s="15"/>
      <c r="I178" s="14"/>
      <c r="J178" s="15"/>
      <c r="K178" s="16"/>
      <c r="L178" s="15"/>
      <c r="M178" s="17"/>
      <c r="N178" s="17"/>
      <c r="O178" s="17"/>
    </row>
    <row r="179" spans="1:15">
      <c r="A179" s="1"/>
      <c r="B179" s="1"/>
      <c r="C179" s="1" t="s">
        <v>5</v>
      </c>
      <c r="D179" s="1"/>
      <c r="E179" s="14"/>
      <c r="F179" s="15"/>
      <c r="G179" s="16"/>
      <c r="H179" s="15"/>
      <c r="I179" s="14">
        <v>2283.84</v>
      </c>
      <c r="J179" s="15"/>
      <c r="K179" s="16"/>
      <c r="L179" s="15"/>
      <c r="M179" s="17"/>
      <c r="N179" s="17"/>
      <c r="O179" s="17"/>
    </row>
    <row r="180" spans="1:15">
      <c r="A180" s="1"/>
      <c r="B180" s="1"/>
      <c r="C180" s="1" t="s">
        <v>232</v>
      </c>
      <c r="D180" s="1"/>
      <c r="E180" s="14">
        <v>23098.639999999999</v>
      </c>
      <c r="F180" s="15"/>
      <c r="G180" s="16"/>
      <c r="H180" s="15"/>
      <c r="I180" s="14">
        <v>23918.959999999999</v>
      </c>
      <c r="J180" s="15"/>
      <c r="K180" s="16"/>
      <c r="L180" s="15"/>
      <c r="M180" s="17"/>
      <c r="N180" s="17"/>
      <c r="O180" s="17"/>
    </row>
    <row r="181" spans="1:15">
      <c r="A181" s="1"/>
      <c r="B181" s="1"/>
      <c r="C181" s="1" t="s">
        <v>233</v>
      </c>
      <c r="D181" s="1"/>
      <c r="E181" s="14">
        <v>4410</v>
      </c>
      <c r="F181" s="15"/>
      <c r="G181" s="16"/>
      <c r="H181" s="15"/>
      <c r="I181" s="14">
        <v>4263.33</v>
      </c>
      <c r="J181" s="15"/>
      <c r="K181" s="16"/>
      <c r="L181" s="15"/>
      <c r="M181" s="17">
        <v>796.49</v>
      </c>
      <c r="N181" s="17">
        <v>800</v>
      </c>
      <c r="O181" s="17">
        <v>500</v>
      </c>
    </row>
    <row r="182" spans="1:15">
      <c r="A182" s="1"/>
      <c r="B182" s="1"/>
      <c r="C182" s="1" t="s">
        <v>234</v>
      </c>
      <c r="D182" s="1"/>
      <c r="E182" s="14">
        <v>55.98</v>
      </c>
      <c r="F182" s="15"/>
      <c r="G182" s="16"/>
      <c r="H182" s="15"/>
      <c r="I182" s="14">
        <v>311.62</v>
      </c>
      <c r="J182" s="15"/>
      <c r="K182" s="16"/>
      <c r="L182" s="15"/>
      <c r="M182" s="17">
        <v>720</v>
      </c>
      <c r="N182" s="17">
        <v>650</v>
      </c>
      <c r="O182" s="17">
        <v>650</v>
      </c>
    </row>
    <row r="183" spans="1:15">
      <c r="A183" s="1"/>
      <c r="B183" s="1"/>
      <c r="C183" s="1" t="s">
        <v>235</v>
      </c>
      <c r="D183" s="1"/>
      <c r="E183" s="14">
        <v>1976.83</v>
      </c>
      <c r="F183" s="15"/>
      <c r="G183" s="16"/>
      <c r="H183" s="15"/>
      <c r="I183" s="14"/>
      <c r="J183" s="15"/>
      <c r="K183" s="16"/>
      <c r="L183" s="15"/>
      <c r="M183" s="17"/>
      <c r="N183" s="17"/>
      <c r="O183" s="17"/>
    </row>
    <row r="184" spans="1:15" ht="19" thickBot="1">
      <c r="A184" s="1"/>
      <c r="B184" s="1"/>
      <c r="C184" s="1" t="s">
        <v>236</v>
      </c>
      <c r="D184" s="1"/>
      <c r="E184" s="18">
        <v>0</v>
      </c>
      <c r="F184" s="15"/>
      <c r="G184" s="19">
        <v>34000</v>
      </c>
      <c r="H184" s="15"/>
      <c r="I184" s="18"/>
      <c r="J184" s="15"/>
      <c r="K184" s="19">
        <v>31500</v>
      </c>
      <c r="L184" s="15"/>
      <c r="M184" s="20"/>
      <c r="N184" s="20"/>
      <c r="O184" s="20"/>
    </row>
    <row r="185" spans="1:15">
      <c r="A185" s="1"/>
      <c r="B185" s="1" t="s">
        <v>237</v>
      </c>
      <c r="C185" s="1"/>
      <c r="D185" s="1"/>
      <c r="E185" s="14">
        <f>ROUND(SUM(E178:E184),5)</f>
        <v>29541.45</v>
      </c>
      <c r="F185" s="15"/>
      <c r="G185" s="16">
        <f>ROUND(SUM(G178:G184),5)</f>
        <v>34000</v>
      </c>
      <c r="H185" s="15"/>
      <c r="I185" s="14">
        <f>ROUND(SUM(I178:I184),5)</f>
        <v>30777.75</v>
      </c>
      <c r="J185" s="15"/>
      <c r="K185" s="16">
        <f>ROUND(SUM(K178:K184),5)</f>
        <v>31500</v>
      </c>
      <c r="L185" s="15"/>
      <c r="M185" s="17">
        <f>ROUND(SUM(M178:M184),5)</f>
        <v>1516.49</v>
      </c>
      <c r="N185" s="17">
        <f>ROUND(SUM(N178:N184),5)</f>
        <v>1450</v>
      </c>
      <c r="O185" s="17">
        <f>ROUND(SUM(O178:O184),5)</f>
        <v>1150</v>
      </c>
    </row>
    <row r="186" spans="1:15" ht="28.75" customHeight="1">
      <c r="A186" s="1"/>
      <c r="B186" s="1" t="s">
        <v>112</v>
      </c>
      <c r="C186" s="1"/>
      <c r="D186" s="1"/>
      <c r="E186" s="14">
        <v>6252</v>
      </c>
      <c r="F186" s="15"/>
      <c r="G186" s="16">
        <v>6000</v>
      </c>
      <c r="H186" s="15"/>
      <c r="I186" s="14">
        <v>7112.08</v>
      </c>
      <c r="J186" s="15"/>
      <c r="K186" s="16">
        <v>6000</v>
      </c>
      <c r="L186" s="15"/>
      <c r="M186" s="17">
        <v>5216</v>
      </c>
      <c r="N186" s="17">
        <v>5000</v>
      </c>
      <c r="O186" s="17">
        <v>5000</v>
      </c>
    </row>
    <row r="187" spans="1:15">
      <c r="A187" s="1"/>
      <c r="B187" s="1" t="s">
        <v>113</v>
      </c>
      <c r="C187" s="1"/>
      <c r="D187" s="1"/>
      <c r="E187" s="14">
        <v>2560.85</v>
      </c>
      <c r="F187" s="15"/>
      <c r="G187" s="16">
        <v>700</v>
      </c>
      <c r="H187" s="15"/>
      <c r="I187" s="14">
        <v>2019.21</v>
      </c>
      <c r="J187" s="15"/>
      <c r="K187" s="16">
        <v>1500</v>
      </c>
      <c r="L187" s="15"/>
      <c r="M187" s="17">
        <v>554</v>
      </c>
      <c r="N187" s="17">
        <v>600</v>
      </c>
      <c r="O187" s="17">
        <v>600</v>
      </c>
    </row>
    <row r="188" spans="1:15">
      <c r="A188" s="1"/>
      <c r="B188" s="1" t="s">
        <v>114</v>
      </c>
      <c r="C188" s="1"/>
      <c r="D188" s="1"/>
      <c r="E188" s="14">
        <v>3420.25</v>
      </c>
      <c r="F188" s="15"/>
      <c r="G188" s="16">
        <v>3000</v>
      </c>
      <c r="H188" s="15"/>
      <c r="I188" s="14">
        <v>4109.66</v>
      </c>
      <c r="J188" s="15"/>
      <c r="K188" s="16">
        <v>3000</v>
      </c>
      <c r="L188" s="15"/>
      <c r="M188" s="17">
        <v>1780</v>
      </c>
      <c r="N188" s="17">
        <v>3000</v>
      </c>
      <c r="O188" s="17">
        <v>3000</v>
      </c>
    </row>
    <row r="189" spans="1:15">
      <c r="A189" s="1"/>
      <c r="B189" s="1" t="s">
        <v>115</v>
      </c>
      <c r="C189" s="1"/>
      <c r="D189" s="1"/>
      <c r="E189" s="14">
        <v>3580.09</v>
      </c>
      <c r="F189" s="15"/>
      <c r="G189" s="16">
        <v>500</v>
      </c>
      <c r="H189" s="15"/>
      <c r="I189" s="14">
        <v>780.25</v>
      </c>
      <c r="J189" s="15"/>
      <c r="K189" s="16">
        <v>200</v>
      </c>
      <c r="L189" s="15"/>
      <c r="M189" s="17"/>
      <c r="N189" s="17"/>
      <c r="O189" s="17"/>
    </row>
    <row r="190" spans="1:15">
      <c r="A190" s="1"/>
      <c r="B190" s="1" t="s">
        <v>116</v>
      </c>
      <c r="C190" s="1"/>
      <c r="D190" s="1"/>
      <c r="E190" s="14">
        <v>1782.5</v>
      </c>
      <c r="F190" s="15"/>
      <c r="G190" s="16">
        <v>1500</v>
      </c>
      <c r="H190" s="15"/>
      <c r="I190" s="14">
        <v>2211</v>
      </c>
      <c r="J190" s="15"/>
      <c r="K190" s="16">
        <v>1500</v>
      </c>
      <c r="L190" s="15"/>
      <c r="M190" s="17">
        <v>1695</v>
      </c>
      <c r="N190" s="17">
        <v>1700</v>
      </c>
      <c r="O190" s="17">
        <v>1700</v>
      </c>
    </row>
    <row r="191" spans="1:15">
      <c r="A191" s="1"/>
      <c r="B191" s="1" t="s">
        <v>117</v>
      </c>
      <c r="C191" s="1"/>
      <c r="D191" s="1"/>
      <c r="E191" s="14">
        <v>13224.55</v>
      </c>
      <c r="F191" s="15"/>
      <c r="G191" s="16">
        <v>7300</v>
      </c>
      <c r="H191" s="15"/>
      <c r="I191" s="14">
        <v>8917.43</v>
      </c>
      <c r="J191" s="15"/>
      <c r="K191" s="16">
        <v>9000</v>
      </c>
      <c r="L191" s="15"/>
      <c r="M191" s="17">
        <v>6656.87</v>
      </c>
      <c r="N191" s="17">
        <v>10000</v>
      </c>
      <c r="O191" s="17">
        <v>8000</v>
      </c>
    </row>
    <row r="192" spans="1:15">
      <c r="A192" s="1"/>
      <c r="B192" s="1" t="s">
        <v>61</v>
      </c>
      <c r="C192" s="1"/>
      <c r="D192" s="1"/>
      <c r="E192" s="14">
        <v>2506.12</v>
      </c>
      <c r="F192" s="15"/>
      <c r="G192" s="16">
        <v>1600</v>
      </c>
      <c r="H192" s="15"/>
      <c r="I192" s="14">
        <v>2010.14</v>
      </c>
      <c r="J192" s="15"/>
      <c r="K192" s="16">
        <v>1600</v>
      </c>
      <c r="L192" s="15"/>
      <c r="M192" s="17">
        <v>404</v>
      </c>
      <c r="N192" s="17">
        <v>350</v>
      </c>
      <c r="O192" s="17">
        <v>350</v>
      </c>
    </row>
    <row r="193" spans="1:15">
      <c r="A193" s="1"/>
      <c r="B193" s="1" t="s">
        <v>62</v>
      </c>
      <c r="C193" s="1"/>
      <c r="D193" s="1"/>
      <c r="E193" s="14"/>
      <c r="F193" s="15"/>
      <c r="G193" s="16"/>
      <c r="H193" s="15"/>
      <c r="I193" s="14"/>
      <c r="J193" s="15"/>
      <c r="K193" s="16"/>
      <c r="L193" s="15"/>
      <c r="M193" s="17"/>
      <c r="N193" s="17"/>
      <c r="O193" s="17"/>
    </row>
    <row r="194" spans="1:15">
      <c r="A194" s="1"/>
      <c r="B194" s="1"/>
      <c r="C194" s="1" t="s">
        <v>63</v>
      </c>
      <c r="D194" s="1"/>
      <c r="E194" s="14">
        <v>490.93</v>
      </c>
      <c r="F194" s="15"/>
      <c r="G194" s="16"/>
      <c r="H194" s="15"/>
      <c r="I194" s="14">
        <v>915.73</v>
      </c>
      <c r="J194" s="15"/>
      <c r="K194" s="16"/>
      <c r="L194" s="15"/>
      <c r="M194" s="17"/>
      <c r="N194" s="17">
        <v>500</v>
      </c>
      <c r="O194" s="17">
        <v>0</v>
      </c>
    </row>
    <row r="195" spans="1:15">
      <c r="A195" s="1"/>
      <c r="B195" s="1"/>
      <c r="C195" s="1" t="s">
        <v>64</v>
      </c>
      <c r="D195" s="1"/>
      <c r="E195" s="14">
        <v>5246</v>
      </c>
      <c r="F195" s="15"/>
      <c r="G195" s="16"/>
      <c r="H195" s="15"/>
      <c r="I195" s="14">
        <v>5246</v>
      </c>
      <c r="J195" s="15"/>
      <c r="K195" s="16"/>
      <c r="L195" s="15"/>
      <c r="M195" s="17">
        <v>6004</v>
      </c>
      <c r="N195" s="17">
        <v>5000</v>
      </c>
      <c r="O195" s="17">
        <v>5000</v>
      </c>
    </row>
    <row r="196" spans="1:15" ht="19" thickBot="1">
      <c r="A196" s="1"/>
      <c r="B196" s="1"/>
      <c r="C196" s="1" t="s">
        <v>9</v>
      </c>
      <c r="D196" s="1"/>
      <c r="E196" s="18">
        <v>0</v>
      </c>
      <c r="F196" s="15"/>
      <c r="G196" s="19">
        <v>4000</v>
      </c>
      <c r="H196" s="15"/>
      <c r="I196" s="18">
        <v>0</v>
      </c>
      <c r="J196" s="15"/>
      <c r="K196" s="19">
        <v>6000</v>
      </c>
      <c r="L196" s="15"/>
      <c r="M196" s="20"/>
      <c r="N196" s="20"/>
      <c r="O196" s="20"/>
    </row>
    <row r="197" spans="1:15">
      <c r="A197" s="1"/>
      <c r="B197" s="1" t="s">
        <v>10</v>
      </c>
      <c r="C197" s="1"/>
      <c r="D197" s="1"/>
      <c r="E197" s="14">
        <f>ROUND(SUM(E193:E196),5)</f>
        <v>5736.93</v>
      </c>
      <c r="F197" s="15"/>
      <c r="G197" s="16">
        <f>ROUND(SUM(G193:G196),5)</f>
        <v>4000</v>
      </c>
      <c r="H197" s="15"/>
      <c r="I197" s="14">
        <f>ROUND(SUM(I193:I196),5)</f>
        <v>6161.73</v>
      </c>
      <c r="J197" s="15"/>
      <c r="K197" s="16">
        <f>ROUND(SUM(K193:K196),5)</f>
        <v>6000</v>
      </c>
      <c r="L197" s="15"/>
      <c r="M197" s="17">
        <f>ROUND(SUM(M193:M196),5)</f>
        <v>6004</v>
      </c>
      <c r="N197" s="17">
        <f>ROUND(SUM(N193:N196),5)</f>
        <v>5500</v>
      </c>
      <c r="O197" s="17">
        <f>ROUND(SUM(O193:O196),5)</f>
        <v>5000</v>
      </c>
    </row>
    <row r="198" spans="1:15" ht="28.75" customHeight="1">
      <c r="A198" s="1"/>
      <c r="B198" s="1" t="s">
        <v>11</v>
      </c>
      <c r="C198" s="1"/>
      <c r="D198" s="1"/>
      <c r="E198" s="14">
        <v>0</v>
      </c>
      <c r="F198" s="15"/>
      <c r="G198" s="16">
        <v>500</v>
      </c>
      <c r="H198" s="15"/>
      <c r="I198" s="14"/>
      <c r="J198" s="15"/>
      <c r="K198" s="16">
        <v>1500</v>
      </c>
      <c r="L198" s="15"/>
      <c r="M198" s="17"/>
      <c r="N198" s="17">
        <v>500</v>
      </c>
      <c r="O198" s="17">
        <v>500</v>
      </c>
    </row>
    <row r="199" spans="1:15">
      <c r="A199" s="1"/>
      <c r="B199" s="1" t="s">
        <v>12</v>
      </c>
      <c r="C199" s="1"/>
      <c r="D199" s="1"/>
      <c r="E199" s="14">
        <v>7100</v>
      </c>
      <c r="F199" s="15"/>
      <c r="G199" s="16">
        <v>10000</v>
      </c>
      <c r="H199" s="15"/>
      <c r="I199" s="14">
        <v>20100</v>
      </c>
      <c r="J199" s="15"/>
      <c r="K199" s="16">
        <v>10000</v>
      </c>
      <c r="L199" s="15"/>
      <c r="M199" s="17">
        <v>0</v>
      </c>
      <c r="N199" s="17">
        <v>0</v>
      </c>
      <c r="O199" s="17">
        <v>0</v>
      </c>
    </row>
    <row r="200" spans="1:15">
      <c r="A200" s="1"/>
      <c r="B200" s="1" t="s">
        <v>13</v>
      </c>
      <c r="C200" s="1"/>
      <c r="D200" s="1"/>
      <c r="E200" s="14">
        <v>9114.02</v>
      </c>
      <c r="F200" s="15"/>
      <c r="G200" s="16">
        <v>12000</v>
      </c>
      <c r="H200" s="15"/>
      <c r="I200" s="14">
        <v>12942.68</v>
      </c>
      <c r="J200" s="15"/>
      <c r="K200" s="16">
        <v>12000</v>
      </c>
      <c r="L200" s="15"/>
      <c r="M200" s="17">
        <v>5353</v>
      </c>
      <c r="N200" s="17">
        <v>10000</v>
      </c>
      <c r="O200" s="17">
        <v>10000</v>
      </c>
    </row>
    <row r="201" spans="1:15">
      <c r="A201" s="1"/>
      <c r="B201" s="1" t="s">
        <v>14</v>
      </c>
      <c r="C201" s="1"/>
      <c r="D201" s="1"/>
      <c r="E201" s="14">
        <v>0</v>
      </c>
      <c r="F201" s="15"/>
      <c r="G201" s="16">
        <v>300</v>
      </c>
      <c r="H201" s="15"/>
      <c r="I201" s="14">
        <v>0</v>
      </c>
      <c r="J201" s="15"/>
      <c r="K201" s="16">
        <v>0</v>
      </c>
      <c r="L201" s="15"/>
      <c r="M201" s="17"/>
      <c r="N201" s="17"/>
      <c r="O201" s="17"/>
    </row>
    <row r="202" spans="1:15" ht="19" thickBot="1">
      <c r="A202" s="1"/>
      <c r="B202" s="1" t="s">
        <v>15</v>
      </c>
      <c r="C202" s="1"/>
      <c r="D202" s="1"/>
      <c r="E202" s="18">
        <v>735.23</v>
      </c>
      <c r="F202" s="15"/>
      <c r="G202" s="19">
        <v>800</v>
      </c>
      <c r="H202" s="15"/>
      <c r="I202" s="18">
        <v>1031.3499999999999</v>
      </c>
      <c r="J202" s="15"/>
      <c r="K202" s="19">
        <v>500</v>
      </c>
      <c r="L202" s="15"/>
      <c r="M202" s="20">
        <v>384.72</v>
      </c>
      <c r="N202" s="20">
        <v>500</v>
      </c>
      <c r="O202" s="20">
        <v>500</v>
      </c>
    </row>
    <row r="203" spans="1:15">
      <c r="A203" s="1" t="s">
        <v>96</v>
      </c>
      <c r="B203" s="1"/>
      <c r="C203" s="1"/>
      <c r="D203" s="1"/>
      <c r="E203" s="14">
        <f>ROUND(E177+SUM(E185:E192)+SUM(E197:E202),5)</f>
        <v>85553.99</v>
      </c>
      <c r="F203" s="15"/>
      <c r="G203" s="16">
        <f>ROUND(G177+SUM(G185:G192)+SUM(G197:G202),5)</f>
        <v>82200</v>
      </c>
      <c r="H203" s="15"/>
      <c r="I203" s="14">
        <f>ROUND(I177+SUM(I185:I192)+SUM(I197:I202),5)</f>
        <v>98173.28</v>
      </c>
      <c r="J203" s="15"/>
      <c r="K203" s="16">
        <f>ROUND(K177+SUM(K185:K192)+SUM(K197:K202),5)</f>
        <v>84300</v>
      </c>
      <c r="L203" s="15"/>
      <c r="M203" s="17">
        <f>ROUND(M177+SUM(M185:M192)+SUM(M197:M202),5)</f>
        <v>29564.080000000002</v>
      </c>
      <c r="N203" s="17">
        <f>ROUND(N177+SUM(N185:N192)+SUM(N197:N202),5)</f>
        <v>38600</v>
      </c>
      <c r="O203" s="17">
        <f>ROUND(O177+SUM(O185:O192)+SUM(O197:O202),5)</f>
        <v>35800</v>
      </c>
    </row>
    <row r="204" spans="1:15" ht="28.75" customHeight="1">
      <c r="A204" s="1" t="s">
        <v>97</v>
      </c>
      <c r="B204" s="1"/>
      <c r="C204" s="1"/>
      <c r="D204" s="1"/>
      <c r="E204" s="14"/>
      <c r="F204" s="15"/>
      <c r="G204" s="16"/>
      <c r="H204" s="15"/>
      <c r="I204" s="14"/>
      <c r="J204" s="15"/>
      <c r="K204" s="16"/>
      <c r="L204" s="15"/>
      <c r="M204" s="17"/>
      <c r="N204" s="17"/>
      <c r="O204" s="17"/>
    </row>
    <row r="205" spans="1:15" ht="28.75" customHeight="1">
      <c r="A205" s="1"/>
      <c r="B205" s="1" t="s">
        <v>6</v>
      </c>
      <c r="C205" s="1"/>
      <c r="D205" s="1"/>
      <c r="E205" s="14"/>
      <c r="F205" s="15"/>
      <c r="G205" s="16"/>
      <c r="H205" s="15"/>
      <c r="I205" s="14">
        <v>1100</v>
      </c>
      <c r="J205" s="15"/>
      <c r="K205" s="16"/>
      <c r="L205" s="15"/>
      <c r="M205" s="17">
        <v>0</v>
      </c>
      <c r="N205" s="17">
        <v>1500</v>
      </c>
      <c r="O205" s="17">
        <v>1500</v>
      </c>
    </row>
    <row r="206" spans="1:15">
      <c r="A206" s="1"/>
      <c r="B206" s="1" t="s">
        <v>98</v>
      </c>
      <c r="C206" s="1"/>
      <c r="D206" s="1"/>
      <c r="E206" s="14"/>
      <c r="F206" s="15"/>
      <c r="G206" s="16"/>
      <c r="H206" s="15"/>
      <c r="I206" s="14"/>
      <c r="J206" s="15"/>
      <c r="K206" s="16"/>
      <c r="L206" s="15"/>
      <c r="M206" s="17">
        <v>20</v>
      </c>
      <c r="N206" s="17">
        <v>40</v>
      </c>
      <c r="O206" s="17">
        <v>40</v>
      </c>
    </row>
    <row r="207" spans="1:15">
      <c r="A207" s="1"/>
      <c r="B207" s="1"/>
      <c r="C207" s="1" t="s">
        <v>99</v>
      </c>
      <c r="D207" s="1"/>
      <c r="E207" s="14">
        <v>1030.32</v>
      </c>
      <c r="F207" s="15"/>
      <c r="G207" s="16"/>
      <c r="H207" s="15"/>
      <c r="I207" s="14">
        <v>1277.8900000000001</v>
      </c>
      <c r="J207" s="15"/>
      <c r="K207" s="16"/>
      <c r="L207" s="15"/>
      <c r="M207" s="17">
        <v>951</v>
      </c>
      <c r="N207" s="17">
        <v>1500</v>
      </c>
      <c r="O207" s="17">
        <v>1500</v>
      </c>
    </row>
    <row r="208" spans="1:15">
      <c r="A208" s="1"/>
      <c r="B208" s="1"/>
      <c r="C208" s="1" t="s">
        <v>36</v>
      </c>
      <c r="D208" s="1"/>
      <c r="E208" s="14"/>
      <c r="F208" s="15"/>
      <c r="G208" s="16"/>
      <c r="H208" s="15"/>
      <c r="I208" s="14"/>
      <c r="J208" s="15"/>
      <c r="K208" s="16"/>
      <c r="L208" s="15"/>
      <c r="M208" s="17"/>
      <c r="N208" s="17"/>
      <c r="O208" s="17"/>
    </row>
    <row r="209" spans="1:15">
      <c r="A209" s="1"/>
      <c r="B209" s="1"/>
      <c r="C209" s="1" t="s">
        <v>100</v>
      </c>
      <c r="D209" s="1"/>
      <c r="E209" s="14">
        <v>3481.72</v>
      </c>
      <c r="F209" s="15"/>
      <c r="G209" s="16"/>
      <c r="H209" s="15"/>
      <c r="I209" s="14">
        <v>3083.11</v>
      </c>
      <c r="J209" s="15"/>
      <c r="K209" s="16"/>
      <c r="L209" s="15"/>
      <c r="M209" s="17">
        <v>2017</v>
      </c>
      <c r="N209" s="17">
        <v>3500</v>
      </c>
      <c r="O209" s="17">
        <v>3500</v>
      </c>
    </row>
    <row r="210" spans="1:15">
      <c r="A210" s="1"/>
      <c r="B210" s="1"/>
      <c r="C210" s="1" t="s">
        <v>238</v>
      </c>
      <c r="D210" s="1"/>
      <c r="E210" s="14">
        <v>19.2</v>
      </c>
      <c r="F210" s="15"/>
      <c r="G210" s="16"/>
      <c r="H210" s="15"/>
      <c r="I210" s="14">
        <v>52.54</v>
      </c>
      <c r="J210" s="15"/>
      <c r="K210" s="16"/>
      <c r="L210" s="15"/>
      <c r="M210" s="17"/>
      <c r="N210" s="17"/>
      <c r="O210" s="17"/>
    </row>
    <row r="211" spans="1:15" ht="19" thickBot="1">
      <c r="A211" s="1"/>
      <c r="B211" s="1"/>
      <c r="C211" s="1" t="s">
        <v>239</v>
      </c>
      <c r="D211" s="1"/>
      <c r="E211" s="18">
        <v>0</v>
      </c>
      <c r="F211" s="15"/>
      <c r="G211" s="19">
        <v>4500</v>
      </c>
      <c r="H211" s="15"/>
      <c r="I211" s="18">
        <v>0</v>
      </c>
      <c r="J211" s="15"/>
      <c r="K211" s="19">
        <v>4500</v>
      </c>
      <c r="L211" s="15"/>
      <c r="M211" s="20"/>
      <c r="N211" s="20"/>
      <c r="O211" s="20"/>
    </row>
    <row r="212" spans="1:15">
      <c r="A212" s="1"/>
      <c r="B212" s="1" t="s">
        <v>240</v>
      </c>
      <c r="C212" s="1"/>
      <c r="D212" s="1"/>
      <c r="E212" s="14">
        <f>ROUND(SUM(E206:E211),5)</f>
        <v>4531.24</v>
      </c>
      <c r="F212" s="15"/>
      <c r="G212" s="16">
        <f>ROUND(SUM(G206:G211),5)</f>
        <v>4500</v>
      </c>
      <c r="H212" s="15"/>
      <c r="I212" s="14">
        <f>ROUND(SUM(I206:I211),5)</f>
        <v>4413.54</v>
      </c>
      <c r="J212" s="15"/>
      <c r="K212" s="16">
        <f>ROUND(SUM(K206:K211),5)</f>
        <v>4500</v>
      </c>
      <c r="L212" s="15"/>
      <c r="M212" s="17">
        <f>ROUND(SUM(M206:M211),5)</f>
        <v>2988</v>
      </c>
      <c r="N212" s="17">
        <f>ROUND(SUM(N206:N211),5)</f>
        <v>5040</v>
      </c>
      <c r="O212" s="17">
        <f>ROUND(SUM(O206:O211),5)</f>
        <v>5040</v>
      </c>
    </row>
    <row r="213" spans="1:15" ht="28.75" customHeight="1">
      <c r="A213" s="1"/>
      <c r="B213" s="1" t="s">
        <v>35</v>
      </c>
      <c r="C213" s="1"/>
      <c r="D213" s="1"/>
      <c r="E213" s="14">
        <v>2052</v>
      </c>
      <c r="F213" s="15"/>
      <c r="G213" s="16">
        <v>2500</v>
      </c>
      <c r="H213" s="15"/>
      <c r="I213" s="14">
        <v>2052</v>
      </c>
      <c r="J213" s="15"/>
      <c r="K213" s="16">
        <v>2500</v>
      </c>
      <c r="L213" s="15"/>
      <c r="M213" s="17">
        <v>1197</v>
      </c>
      <c r="N213" s="17">
        <v>2500</v>
      </c>
      <c r="O213" s="17">
        <v>2500</v>
      </c>
    </row>
    <row r="214" spans="1:15">
      <c r="A214" s="1"/>
      <c r="B214" s="1" t="s">
        <v>135</v>
      </c>
      <c r="C214" s="1"/>
      <c r="D214" s="1"/>
      <c r="E214" s="14"/>
      <c r="F214" s="15"/>
      <c r="G214" s="16"/>
      <c r="H214" s="15"/>
      <c r="I214" s="14"/>
      <c r="J214" s="15"/>
      <c r="K214" s="16"/>
      <c r="L214" s="15"/>
      <c r="M214" s="17"/>
      <c r="N214" s="17"/>
      <c r="O214" s="17"/>
    </row>
    <row r="215" spans="1:15">
      <c r="A215" s="1"/>
      <c r="B215" s="1"/>
      <c r="C215" s="1" t="s">
        <v>136</v>
      </c>
      <c r="D215" s="1"/>
      <c r="E215" s="14">
        <v>1757.85</v>
      </c>
      <c r="F215" s="15"/>
      <c r="G215" s="16"/>
      <c r="H215" s="15"/>
      <c r="I215" s="14">
        <v>1035.04</v>
      </c>
      <c r="J215" s="15"/>
      <c r="K215" s="16"/>
      <c r="L215" s="15"/>
      <c r="M215" s="17"/>
      <c r="N215" s="17">
        <v>1000</v>
      </c>
      <c r="O215" s="17">
        <v>1000</v>
      </c>
    </row>
    <row r="216" spans="1:15">
      <c r="A216" s="1"/>
      <c r="B216" s="1"/>
      <c r="C216" s="1" t="s">
        <v>137</v>
      </c>
      <c r="D216" s="1"/>
      <c r="E216" s="14">
        <v>1100</v>
      </c>
      <c r="F216" s="15"/>
      <c r="G216" s="16"/>
      <c r="H216" s="15"/>
      <c r="I216" s="14">
        <v>3100</v>
      </c>
      <c r="J216" s="15"/>
      <c r="K216" s="16"/>
      <c r="L216" s="15"/>
      <c r="M216" s="17">
        <v>1500</v>
      </c>
      <c r="N216" s="17">
        <v>3000</v>
      </c>
      <c r="O216" s="17">
        <v>3000</v>
      </c>
    </row>
    <row r="217" spans="1:15" ht="19" thickBot="1">
      <c r="A217" s="1"/>
      <c r="B217" s="1"/>
      <c r="C217" s="1" t="s">
        <v>46</v>
      </c>
      <c r="D217" s="1"/>
      <c r="E217" s="18">
        <v>0</v>
      </c>
      <c r="F217" s="15"/>
      <c r="G217" s="19">
        <v>800</v>
      </c>
      <c r="H217" s="15"/>
      <c r="I217" s="18">
        <v>0</v>
      </c>
      <c r="J217" s="15"/>
      <c r="K217" s="19">
        <v>6000</v>
      </c>
      <c r="L217" s="15"/>
      <c r="M217" s="20">
        <v>0</v>
      </c>
      <c r="N217" s="20">
        <v>0</v>
      </c>
      <c r="O217" s="20">
        <v>0</v>
      </c>
    </row>
    <row r="218" spans="1:15">
      <c r="A218" s="1"/>
      <c r="B218" s="1" t="s">
        <v>47</v>
      </c>
      <c r="C218" s="1"/>
      <c r="D218" s="1"/>
      <c r="E218" s="14">
        <f>ROUND(SUM(E214:E217),5)</f>
        <v>2857.85</v>
      </c>
      <c r="F218" s="15"/>
      <c r="G218" s="16">
        <f>ROUND(SUM(G214:G217),5)</f>
        <v>800</v>
      </c>
      <c r="H218" s="15"/>
      <c r="I218" s="14">
        <f>ROUND(SUM(I214:I217),5)</f>
        <v>4135.04</v>
      </c>
      <c r="J218" s="15"/>
      <c r="K218" s="16">
        <f>ROUND(SUM(K214:K217),5)</f>
        <v>6000</v>
      </c>
      <c r="L218" s="15"/>
      <c r="M218" s="17">
        <f>ROUND(SUM(M214:M217),5)</f>
        <v>1500</v>
      </c>
      <c r="N218" s="17">
        <f>ROUND(SUM(N214:N217),5)</f>
        <v>4000</v>
      </c>
      <c r="O218" s="17">
        <f>ROUND(SUM(O214:O217),5)</f>
        <v>4000</v>
      </c>
    </row>
    <row r="219" spans="1:15" ht="28.75" customHeight="1">
      <c r="A219" s="1"/>
      <c r="B219" s="1" t="s">
        <v>157</v>
      </c>
      <c r="C219" s="1"/>
      <c r="D219" s="1"/>
      <c r="E219" s="14"/>
      <c r="F219" s="15"/>
      <c r="G219" s="16"/>
      <c r="H219" s="15"/>
      <c r="I219" s="14"/>
      <c r="J219" s="15"/>
      <c r="K219" s="16"/>
      <c r="L219" s="15"/>
      <c r="M219" s="17"/>
      <c r="N219" s="17"/>
      <c r="O219" s="17"/>
    </row>
    <row r="220" spans="1:15">
      <c r="A220" s="1"/>
      <c r="B220" s="1"/>
      <c r="C220" s="1" t="s">
        <v>158</v>
      </c>
      <c r="D220" s="1"/>
      <c r="E220" s="14">
        <v>10376</v>
      </c>
      <c r="F220" s="15"/>
      <c r="G220" s="16"/>
      <c r="H220" s="15"/>
      <c r="I220" s="14">
        <v>7497</v>
      </c>
      <c r="J220" s="15"/>
      <c r="K220" s="16"/>
      <c r="L220" s="15"/>
      <c r="M220" s="17">
        <v>3735.45</v>
      </c>
      <c r="N220" s="17">
        <v>7500</v>
      </c>
      <c r="O220" s="17">
        <v>7500</v>
      </c>
    </row>
    <row r="221" spans="1:15">
      <c r="A221" s="1"/>
      <c r="B221" s="1"/>
      <c r="C221" s="1" t="s">
        <v>159</v>
      </c>
      <c r="D221" s="1"/>
      <c r="E221" s="14">
        <v>5074</v>
      </c>
      <c r="F221" s="15"/>
      <c r="G221" s="16"/>
      <c r="H221" s="15"/>
      <c r="I221" s="14">
        <v>5217.91</v>
      </c>
      <c r="J221" s="15"/>
      <c r="K221" s="16"/>
      <c r="L221" s="15"/>
      <c r="M221" s="17">
        <v>3000</v>
      </c>
      <c r="N221" s="17">
        <v>5200</v>
      </c>
      <c r="O221" s="17">
        <v>5200</v>
      </c>
    </row>
    <row r="222" spans="1:15" ht="19" thickBot="1">
      <c r="A222" s="1"/>
      <c r="B222" s="1"/>
      <c r="C222" s="1" t="s">
        <v>107</v>
      </c>
      <c r="D222" s="1"/>
      <c r="E222" s="21">
        <v>0</v>
      </c>
      <c r="F222" s="15"/>
      <c r="G222" s="22">
        <v>5600</v>
      </c>
      <c r="H222" s="15"/>
      <c r="I222" s="21">
        <v>0</v>
      </c>
      <c r="J222" s="15"/>
      <c r="K222" s="22">
        <v>15500</v>
      </c>
      <c r="L222" s="15"/>
      <c r="M222" s="23"/>
      <c r="N222" s="23"/>
      <c r="O222" s="23"/>
    </row>
    <row r="223" spans="1:15" ht="19" thickBot="1">
      <c r="A223" s="1"/>
      <c r="B223" s="1" t="s">
        <v>108</v>
      </c>
      <c r="C223" s="1"/>
      <c r="D223" s="1"/>
      <c r="E223" s="24">
        <f>ROUND(SUM(E219:E222),5)</f>
        <v>15450</v>
      </c>
      <c r="F223" s="15"/>
      <c r="G223" s="25">
        <f>ROUND(SUM(G219:G222),5)</f>
        <v>5600</v>
      </c>
      <c r="H223" s="15"/>
      <c r="I223" s="24">
        <f>ROUND(SUM(I219:I222),5)</f>
        <v>12714.91</v>
      </c>
      <c r="J223" s="15"/>
      <c r="K223" s="25">
        <f>ROUND(SUM(K219:K222),5)</f>
        <v>15500</v>
      </c>
      <c r="L223" s="15"/>
      <c r="M223" s="26">
        <f>ROUND(SUM(M219:M222),5)</f>
        <v>6735.45</v>
      </c>
      <c r="N223" s="26">
        <f>ROUND(SUM(N219:N222),5)</f>
        <v>12700</v>
      </c>
      <c r="O223" s="26">
        <f>ROUND(SUM(O219:O222),5)</f>
        <v>12700</v>
      </c>
    </row>
    <row r="224" spans="1:15" ht="28.75" customHeight="1">
      <c r="A224" s="1" t="s">
        <v>109</v>
      </c>
      <c r="B224" s="1"/>
      <c r="C224" s="1"/>
      <c r="D224" s="1"/>
      <c r="E224" s="14">
        <f>ROUND(E204+SUM(E212:E213)+E218+E223,5)</f>
        <v>24891.09</v>
      </c>
      <c r="F224" s="15"/>
      <c r="G224" s="16">
        <f>ROUND(G204+SUM(G212:G213)+G218+G223,5)</f>
        <v>13400</v>
      </c>
      <c r="H224" s="15"/>
      <c r="I224" s="14">
        <f>ROUND(I205+SUM(I212:I213)+I218+I223,5)</f>
        <v>24415.49</v>
      </c>
      <c r="J224" s="15"/>
      <c r="K224" s="16">
        <f>ROUND(K204+SUM(K212:K213)+K218+K223,5)</f>
        <v>28500</v>
      </c>
      <c r="L224" s="15"/>
      <c r="M224" s="17">
        <f>ROUND(M204+SUM(M212:M213)+M218+M223,5)</f>
        <v>12420.45</v>
      </c>
      <c r="N224" s="17">
        <f>ROUND(N204+SUM(N212:N213)+N218+N223,5)</f>
        <v>24240</v>
      </c>
      <c r="O224" s="17">
        <f>ROUND(O204+SUM(O212:O213)+O218+O223,5)</f>
        <v>24240</v>
      </c>
    </row>
    <row r="225" spans="1:15" ht="28.75" customHeight="1">
      <c r="A225" s="1" t="s">
        <v>110</v>
      </c>
      <c r="B225" s="1"/>
      <c r="C225" s="1"/>
      <c r="D225" s="1"/>
      <c r="E225" s="14">
        <v>0</v>
      </c>
      <c r="F225" s="15"/>
      <c r="G225" s="16"/>
      <c r="H225" s="15"/>
      <c r="I225" s="14"/>
      <c r="J225" s="15"/>
      <c r="K225" s="16">
        <v>15000</v>
      </c>
      <c r="L225" s="15"/>
      <c r="M225" s="17">
        <v>0</v>
      </c>
      <c r="N225" s="17">
        <v>0</v>
      </c>
      <c r="O225" s="17">
        <v>15000</v>
      </c>
    </row>
    <row r="226" spans="1:15">
      <c r="A226" s="1" t="s">
        <v>17</v>
      </c>
      <c r="B226" s="1"/>
      <c r="C226" s="1"/>
      <c r="D226" s="1"/>
      <c r="E226" s="14">
        <v>0</v>
      </c>
      <c r="F226" s="15"/>
      <c r="G226" s="16"/>
      <c r="H226" s="15"/>
      <c r="I226" s="14"/>
      <c r="J226" s="15"/>
      <c r="K226" s="16"/>
      <c r="L226" s="15"/>
      <c r="M226" s="17">
        <v>-203</v>
      </c>
      <c r="N226" s="17">
        <v>-203</v>
      </c>
      <c r="O226" s="17">
        <v>-203</v>
      </c>
    </row>
    <row r="227" spans="1:15" ht="19" thickBot="1">
      <c r="A227" s="1" t="s">
        <v>18</v>
      </c>
      <c r="B227" s="1"/>
      <c r="C227" s="1"/>
      <c r="D227" s="1"/>
      <c r="E227" s="21">
        <v>-2997.92</v>
      </c>
      <c r="F227" s="15"/>
      <c r="G227" s="22"/>
      <c r="H227" s="15"/>
      <c r="I227" s="21">
        <v>-8383.82</v>
      </c>
      <c r="J227" s="15"/>
      <c r="K227" s="22"/>
      <c r="L227" s="15"/>
      <c r="M227" s="23"/>
      <c r="N227" s="23">
        <v>8000</v>
      </c>
      <c r="O227" s="23">
        <v>8000</v>
      </c>
    </row>
    <row r="228" spans="1:15" ht="19" thickBot="1">
      <c r="A228" s="1" t="s">
        <v>19</v>
      </c>
      <c r="B228" s="1"/>
      <c r="C228" s="1"/>
      <c r="D228" s="1"/>
      <c r="E228" s="28">
        <f>ROUND(E50+E59+E70+E116+E121+E138+E155+E170+E176+E203+SUM(E224:E227),5)</f>
        <v>964836.05</v>
      </c>
      <c r="F228" s="1"/>
      <c r="G228" s="29">
        <f>ROUND(G50+G59+G70+G116+G121+G138+G155+G170+G176+G203+SUM(G224:G227),5)</f>
        <v>890450</v>
      </c>
      <c r="H228" s="1"/>
      <c r="I228" s="28">
        <f>ROUND(I50+I59+I70+I116+I121+I138+I155+I170+I176+I203+SUM(I224:I227),5)</f>
        <v>894834.64</v>
      </c>
      <c r="J228" s="1"/>
      <c r="K228" s="29">
        <f>ROUND(K50+K59+K70+K116+K121+K138+K155+K170+K176+K203+SUM(K224:K227),5)</f>
        <v>960970</v>
      </c>
      <c r="L228" s="1"/>
      <c r="M228" s="30">
        <f>ROUND(M50+M59+M70+M116+M121+M138+M155+M170+M176+M203+SUM(M224:M227),5)</f>
        <v>474672.23</v>
      </c>
      <c r="N228" s="30">
        <f>ROUND(N50+N59+N70+N116+N121+N138+N155+N170+N176+N203+SUM(N224:N227),5)</f>
        <v>824762</v>
      </c>
      <c r="O228" s="30">
        <f>ROUND(O50+O59+O70+O116+O121+O138+O155+O170+O176+O203+SUM(O224:O227),5)</f>
        <v>646530</v>
      </c>
    </row>
    <row r="229" spans="1:15" s="34" customFormat="1" ht="28.75" customHeight="1" thickBot="1">
      <c r="A229" s="1" t="s">
        <v>132</v>
      </c>
      <c r="B229" s="1"/>
      <c r="C229" s="1"/>
      <c r="D229" s="1"/>
      <c r="E229" s="31">
        <f>ROUND(E49-E228,5)</f>
        <v>-87581.53</v>
      </c>
      <c r="F229" s="1"/>
      <c r="G229" s="32">
        <f>ROUND(G49-G228,5)</f>
        <v>-84400</v>
      </c>
      <c r="H229" s="1"/>
      <c r="I229" s="31">
        <f>ROUND(I49-I228,5)</f>
        <v>-23802.51</v>
      </c>
      <c r="J229" s="1"/>
      <c r="K229" s="32">
        <f>ROUND(K49-K228,5)</f>
        <v>-100070</v>
      </c>
      <c r="L229" s="1"/>
      <c r="M229" s="33">
        <f>ROUND(M49-M228,5)</f>
        <v>176931.68</v>
      </c>
      <c r="N229" s="33">
        <f>ROUND(N49-N228,5)</f>
        <v>9628.36</v>
      </c>
      <c r="O229" s="33">
        <f>ROUND(O49-O228,5)</f>
        <v>440</v>
      </c>
    </row>
  </sheetData>
  <phoneticPr fontId="1" type="noConversion"/>
  <pageMargins left="0.7" right="0.7" top="0.75" bottom="0.75" header="0.25" footer="0.3"/>
  <headerFooter>
    <oddHeader>&amp;C&amp;"Arial,Bold"&amp;12 Society for Applied Spectroscopy, Inc.
&amp;"Arial,Bold"&amp;14 Statement of Activities (Budget vs. Actual)
&amp;"Arial,Bold"&amp;10 January through December 2013 - DRAFT  v2</oddHeader>
    <oddFooter>&amp;R&amp;"Arial,Bold"&amp;8 Page &amp;P of &amp;N</oddFooter>
  </headerFooter>
  <colBreaks count="1" manualBreakCount="1">
    <brk id="13" max="1048575" man="1" pt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Ohlhoff</dc:creator>
  <cp:lastModifiedBy>Bruce Chase</cp:lastModifiedBy>
  <cp:lastPrinted>2015-08-14T12:39:13Z</cp:lastPrinted>
  <dcterms:created xsi:type="dcterms:W3CDTF">2014-08-29T19:15:30Z</dcterms:created>
  <dcterms:modified xsi:type="dcterms:W3CDTF">2015-09-05T14:05:44Z</dcterms:modified>
</cp:coreProperties>
</file>